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dmintoncvl-my.sharepoint.com/personal/directeur_badmintoncvl_fr/Documents/Ligue 1/Compétitions Ligue/saison 22-23/intercomités/"/>
    </mc:Choice>
  </mc:AlternateContent>
  <xr:revisionPtr revIDLastSave="0" documentId="8_{812CB874-8EDC-3149-8EE6-0098DA0A74D1}" xr6:coauthVersionLast="47" xr6:coauthVersionMax="47" xr10:uidLastSave="{00000000-0000-0000-0000-000000000000}"/>
  <bookViews>
    <workbookView xWindow="0" yWindow="760" windowWidth="23260" windowHeight="12580" xr2:uid="{33FB477F-A293-4921-8C7B-5A3EAC2722BF}"/>
  </bookViews>
  <sheets>
    <sheet name="Résultats" sheetId="1" r:id="rId1"/>
    <sheet name="Classement" sheetId="3" r:id="rId2"/>
    <sheet name="Donnée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" l="1"/>
  <c r="B10" i="3"/>
  <c r="B12" i="3"/>
  <c r="B14" i="3"/>
  <c r="B6" i="3"/>
  <c r="I391" i="1"/>
  <c r="S38" i="1"/>
  <c r="R38" i="1"/>
  <c r="G38" i="1"/>
  <c r="E38" i="1"/>
  <c r="J31" i="1"/>
  <c r="I31" i="1"/>
  <c r="G31" i="1"/>
  <c r="E31" i="1"/>
  <c r="J24" i="1"/>
  <c r="I24" i="1"/>
  <c r="G24" i="1"/>
  <c r="E24" i="1"/>
  <c r="J17" i="1"/>
  <c r="I17" i="1"/>
  <c r="G17" i="1"/>
  <c r="E17" i="1"/>
  <c r="J10" i="1"/>
  <c r="I10" i="1"/>
  <c r="G10" i="1"/>
  <c r="E10" i="1"/>
  <c r="J3" i="1"/>
  <c r="I3" i="1"/>
  <c r="G3" i="1"/>
  <c r="E3" i="1"/>
  <c r="S78" i="1"/>
  <c r="R78" i="1"/>
  <c r="G78" i="1"/>
  <c r="E78" i="1"/>
  <c r="J71" i="1"/>
  <c r="I71" i="1"/>
  <c r="G71" i="1"/>
  <c r="E71" i="1"/>
  <c r="J64" i="1"/>
  <c r="I64" i="1"/>
  <c r="G64" i="1"/>
  <c r="E64" i="1"/>
  <c r="J57" i="1"/>
  <c r="I57" i="1"/>
  <c r="G57" i="1"/>
  <c r="E57" i="1"/>
  <c r="J50" i="1"/>
  <c r="I50" i="1"/>
  <c r="G50" i="1"/>
  <c r="E50" i="1"/>
  <c r="J43" i="1"/>
  <c r="I43" i="1"/>
  <c r="G43" i="1"/>
  <c r="E43" i="1"/>
  <c r="S118" i="1"/>
  <c r="R118" i="1"/>
  <c r="G118" i="1"/>
  <c r="E118" i="1"/>
  <c r="J111" i="1"/>
  <c r="I111" i="1"/>
  <c r="G111" i="1"/>
  <c r="E111" i="1"/>
  <c r="J104" i="1"/>
  <c r="I104" i="1"/>
  <c r="G104" i="1"/>
  <c r="E104" i="1"/>
  <c r="J97" i="1"/>
  <c r="I97" i="1"/>
  <c r="G97" i="1"/>
  <c r="E97" i="1"/>
  <c r="J90" i="1"/>
  <c r="I90" i="1"/>
  <c r="G90" i="1"/>
  <c r="E90" i="1"/>
  <c r="J83" i="1"/>
  <c r="I83" i="1"/>
  <c r="G83" i="1"/>
  <c r="E83" i="1"/>
  <c r="S158" i="1"/>
  <c r="R158" i="1"/>
  <c r="G158" i="1"/>
  <c r="E158" i="1"/>
  <c r="J151" i="1"/>
  <c r="I151" i="1"/>
  <c r="G151" i="1"/>
  <c r="E151" i="1"/>
  <c r="J144" i="1"/>
  <c r="I144" i="1"/>
  <c r="G144" i="1"/>
  <c r="E144" i="1"/>
  <c r="J137" i="1"/>
  <c r="I137" i="1"/>
  <c r="G137" i="1"/>
  <c r="E137" i="1"/>
  <c r="J130" i="1"/>
  <c r="I130" i="1"/>
  <c r="O130" i="1" s="1"/>
  <c r="G130" i="1"/>
  <c r="E130" i="1"/>
  <c r="J123" i="1"/>
  <c r="I123" i="1"/>
  <c r="G123" i="1"/>
  <c r="E123" i="1"/>
  <c r="S198" i="1"/>
  <c r="R198" i="1"/>
  <c r="G198" i="1"/>
  <c r="E198" i="1"/>
  <c r="J191" i="1"/>
  <c r="I191" i="1"/>
  <c r="G191" i="1"/>
  <c r="E191" i="1"/>
  <c r="J184" i="1"/>
  <c r="I184" i="1"/>
  <c r="O184" i="1" s="1"/>
  <c r="G184" i="1"/>
  <c r="E184" i="1"/>
  <c r="J177" i="1"/>
  <c r="I177" i="1"/>
  <c r="G177" i="1"/>
  <c r="E177" i="1"/>
  <c r="J170" i="1"/>
  <c r="I170" i="1"/>
  <c r="O170" i="1" s="1"/>
  <c r="G170" i="1"/>
  <c r="E170" i="1"/>
  <c r="J163" i="1"/>
  <c r="I163" i="1"/>
  <c r="G163" i="1"/>
  <c r="E163" i="1"/>
  <c r="G238" i="1"/>
  <c r="E238" i="1"/>
  <c r="G278" i="1"/>
  <c r="E278" i="1"/>
  <c r="G318" i="1"/>
  <c r="E318" i="1"/>
  <c r="G358" i="1"/>
  <c r="E358" i="1"/>
  <c r="G398" i="1"/>
  <c r="G391" i="1"/>
  <c r="E398" i="1"/>
  <c r="E391" i="1"/>
  <c r="G231" i="1"/>
  <c r="G224" i="1"/>
  <c r="G217" i="1"/>
  <c r="G210" i="1"/>
  <c r="G203" i="1"/>
  <c r="E231" i="1"/>
  <c r="E224" i="1"/>
  <c r="E217" i="1"/>
  <c r="E210" i="1"/>
  <c r="E203" i="1"/>
  <c r="G271" i="1"/>
  <c r="G264" i="1"/>
  <c r="G257" i="1"/>
  <c r="G250" i="1"/>
  <c r="G243" i="1"/>
  <c r="E271" i="1"/>
  <c r="E264" i="1"/>
  <c r="E257" i="1"/>
  <c r="E250" i="1"/>
  <c r="E243" i="1"/>
  <c r="G311" i="1"/>
  <c r="G304" i="1"/>
  <c r="G297" i="1"/>
  <c r="G290" i="1"/>
  <c r="G283" i="1"/>
  <c r="E311" i="1"/>
  <c r="E304" i="1"/>
  <c r="E297" i="1"/>
  <c r="E290" i="1"/>
  <c r="E283" i="1"/>
  <c r="G351" i="1"/>
  <c r="G344" i="1"/>
  <c r="G337" i="1"/>
  <c r="G330" i="1"/>
  <c r="G323" i="1"/>
  <c r="E351" i="1"/>
  <c r="E344" i="1"/>
  <c r="E337" i="1"/>
  <c r="E330" i="1"/>
  <c r="E323" i="1"/>
  <c r="G384" i="1"/>
  <c r="E384" i="1"/>
  <c r="E377" i="1"/>
  <c r="E370" i="1"/>
  <c r="G377" i="1"/>
  <c r="G370" i="1"/>
  <c r="G363" i="1"/>
  <c r="E363" i="1"/>
  <c r="S398" i="1"/>
  <c r="R398" i="1"/>
  <c r="J391" i="1"/>
  <c r="J384" i="1"/>
  <c r="I384" i="1"/>
  <c r="J377" i="1"/>
  <c r="I377" i="1"/>
  <c r="J370" i="1"/>
  <c r="I370" i="1"/>
  <c r="J363" i="1"/>
  <c r="I363" i="1"/>
  <c r="S362" i="1"/>
  <c r="R362" i="1"/>
  <c r="V362" i="1"/>
  <c r="U362" i="1"/>
  <c r="P362" i="1"/>
  <c r="O362" i="1"/>
  <c r="M362" i="1"/>
  <c r="L362" i="1"/>
  <c r="J362" i="1"/>
  <c r="I362" i="1"/>
  <c r="A122" i="1"/>
  <c r="A82" i="1"/>
  <c r="A202" i="1" s="1"/>
  <c r="S358" i="1"/>
  <c r="R358" i="1"/>
  <c r="J351" i="1"/>
  <c r="I351" i="1"/>
  <c r="O351" i="1" s="1"/>
  <c r="J344" i="1"/>
  <c r="I344" i="1"/>
  <c r="J337" i="1"/>
  <c r="I337" i="1"/>
  <c r="J330" i="1"/>
  <c r="I330" i="1"/>
  <c r="J323" i="1"/>
  <c r="I323" i="1"/>
  <c r="S322" i="1"/>
  <c r="R322" i="1"/>
  <c r="V322" i="1"/>
  <c r="U322" i="1"/>
  <c r="P322" i="1"/>
  <c r="O322" i="1"/>
  <c r="M322" i="1"/>
  <c r="L322" i="1"/>
  <c r="J322" i="1"/>
  <c r="I322" i="1"/>
  <c r="S318" i="1"/>
  <c r="R318" i="1"/>
  <c r="J311" i="1"/>
  <c r="I311" i="1"/>
  <c r="J304" i="1"/>
  <c r="I304" i="1"/>
  <c r="J297" i="1"/>
  <c r="I297" i="1"/>
  <c r="J290" i="1"/>
  <c r="I290" i="1"/>
  <c r="J283" i="1"/>
  <c r="I283" i="1"/>
  <c r="S282" i="1"/>
  <c r="R282" i="1"/>
  <c r="V282" i="1"/>
  <c r="U282" i="1"/>
  <c r="P282" i="1"/>
  <c r="O282" i="1"/>
  <c r="M282" i="1"/>
  <c r="L282" i="1"/>
  <c r="J282" i="1"/>
  <c r="I282" i="1"/>
  <c r="S278" i="1"/>
  <c r="R278" i="1"/>
  <c r="J271" i="1"/>
  <c r="I271" i="1"/>
  <c r="J264" i="1"/>
  <c r="I264" i="1"/>
  <c r="J257" i="1"/>
  <c r="I257" i="1"/>
  <c r="J250" i="1"/>
  <c r="I250" i="1"/>
  <c r="J243" i="1"/>
  <c r="I243" i="1"/>
  <c r="S242" i="1"/>
  <c r="R242" i="1"/>
  <c r="V242" i="1"/>
  <c r="U242" i="1"/>
  <c r="P242" i="1"/>
  <c r="O242" i="1"/>
  <c r="M242" i="1"/>
  <c r="L242" i="1"/>
  <c r="J242" i="1"/>
  <c r="I242" i="1"/>
  <c r="S238" i="1"/>
  <c r="R238" i="1"/>
  <c r="J231" i="1"/>
  <c r="I231" i="1"/>
  <c r="J224" i="1"/>
  <c r="I224" i="1"/>
  <c r="J217" i="1"/>
  <c r="I217" i="1"/>
  <c r="J210" i="1"/>
  <c r="I210" i="1"/>
  <c r="J203" i="1"/>
  <c r="I203" i="1"/>
  <c r="S202" i="1"/>
  <c r="R202" i="1"/>
  <c r="V202" i="1"/>
  <c r="U202" i="1"/>
  <c r="P202" i="1"/>
  <c r="O202" i="1"/>
  <c r="M202" i="1"/>
  <c r="L202" i="1"/>
  <c r="J202" i="1"/>
  <c r="I202" i="1"/>
  <c r="S162" i="1"/>
  <c r="R162" i="1"/>
  <c r="V162" i="1"/>
  <c r="U162" i="1"/>
  <c r="P162" i="1"/>
  <c r="O162" i="1"/>
  <c r="M162" i="1"/>
  <c r="L162" i="1"/>
  <c r="J162" i="1"/>
  <c r="I162" i="1"/>
  <c r="S122" i="1"/>
  <c r="R122" i="1"/>
  <c r="V122" i="1"/>
  <c r="U122" i="1"/>
  <c r="P122" i="1"/>
  <c r="O122" i="1"/>
  <c r="M122" i="1"/>
  <c r="L122" i="1"/>
  <c r="J122" i="1"/>
  <c r="I122" i="1"/>
  <c r="S82" i="1"/>
  <c r="R82" i="1"/>
  <c r="V82" i="1"/>
  <c r="U82" i="1"/>
  <c r="P82" i="1"/>
  <c r="O82" i="1"/>
  <c r="M82" i="1"/>
  <c r="L82" i="1"/>
  <c r="J82" i="1"/>
  <c r="I82" i="1"/>
  <c r="O191" i="1" l="1"/>
  <c r="O123" i="1"/>
  <c r="O137" i="1"/>
  <c r="O151" i="1"/>
  <c r="O97" i="1"/>
  <c r="O43" i="1"/>
  <c r="O71" i="1"/>
  <c r="O31" i="1"/>
  <c r="O384" i="1"/>
  <c r="P151" i="1"/>
  <c r="P31" i="1"/>
  <c r="P250" i="1"/>
  <c r="P104" i="1"/>
  <c r="P64" i="1"/>
  <c r="P304" i="1"/>
  <c r="J398" i="1"/>
  <c r="P210" i="1"/>
  <c r="O283" i="1"/>
  <c r="O304" i="1"/>
  <c r="P311" i="1"/>
  <c r="P330" i="1"/>
  <c r="J158" i="1"/>
  <c r="P290" i="1"/>
  <c r="P83" i="1"/>
  <c r="P97" i="1"/>
  <c r="P57" i="1"/>
  <c r="P297" i="1"/>
  <c r="O344" i="1"/>
  <c r="O210" i="1"/>
  <c r="O257" i="1"/>
  <c r="P384" i="1"/>
  <c r="P184" i="1"/>
  <c r="O64" i="1"/>
  <c r="O50" i="1"/>
  <c r="O203" i="1"/>
  <c r="I318" i="1"/>
  <c r="L8" i="3"/>
  <c r="P363" i="1"/>
  <c r="L10" i="3"/>
  <c r="P344" i="1"/>
  <c r="P370" i="1"/>
  <c r="O3" i="1"/>
  <c r="J278" i="1"/>
  <c r="P323" i="1"/>
  <c r="A162" i="1"/>
  <c r="P377" i="1"/>
  <c r="O163" i="1"/>
  <c r="O177" i="1"/>
  <c r="O104" i="1"/>
  <c r="P50" i="1"/>
  <c r="P264" i="1"/>
  <c r="O224" i="1"/>
  <c r="P351" i="1"/>
  <c r="L14" i="3"/>
  <c r="O10" i="1"/>
  <c r="P391" i="1"/>
  <c r="L12" i="3"/>
  <c r="L6" i="3"/>
  <c r="J238" i="1"/>
  <c r="P224" i="1"/>
  <c r="O370" i="1"/>
  <c r="O391" i="1"/>
  <c r="P163" i="1"/>
  <c r="P177" i="1"/>
  <c r="P130" i="1"/>
  <c r="P144" i="1"/>
  <c r="P90" i="1"/>
  <c r="P111" i="1"/>
  <c r="P43" i="1"/>
  <c r="O57" i="1"/>
  <c r="P10" i="1"/>
  <c r="P203" i="1"/>
  <c r="O264" i="1"/>
  <c r="I278" i="1"/>
  <c r="O231" i="1"/>
  <c r="P283" i="1"/>
  <c r="J358" i="1"/>
  <c r="P191" i="1"/>
  <c r="P71" i="1"/>
  <c r="P3" i="1"/>
  <c r="P231" i="1"/>
  <c r="O250" i="1"/>
  <c r="P271" i="1"/>
  <c r="O311" i="1"/>
  <c r="O330" i="1"/>
  <c r="O377" i="1"/>
  <c r="P170" i="1"/>
  <c r="P123" i="1"/>
  <c r="P137" i="1"/>
  <c r="O83" i="1"/>
  <c r="P217" i="1"/>
  <c r="I238" i="1"/>
  <c r="O363" i="1"/>
  <c r="O337" i="1"/>
  <c r="O111" i="1"/>
  <c r="P24" i="1"/>
  <c r="O24" i="1"/>
  <c r="O17" i="1"/>
  <c r="P17" i="1"/>
  <c r="J38" i="1"/>
  <c r="I38" i="1"/>
  <c r="I78" i="1"/>
  <c r="J78" i="1"/>
  <c r="I118" i="1"/>
  <c r="J118" i="1"/>
  <c r="O90" i="1"/>
  <c r="I158" i="1"/>
  <c r="O144" i="1"/>
  <c r="I198" i="1"/>
  <c r="J198" i="1"/>
  <c r="I398" i="1"/>
  <c r="J318" i="1"/>
  <c r="I358" i="1"/>
  <c r="P257" i="1"/>
  <c r="O297" i="1"/>
  <c r="O290" i="1"/>
  <c r="P337" i="1"/>
  <c r="O243" i="1"/>
  <c r="O271" i="1"/>
  <c r="P243" i="1"/>
  <c r="O323" i="1"/>
  <c r="O217" i="1"/>
  <c r="A42" i="1"/>
  <c r="S42" i="1"/>
  <c r="R42" i="1"/>
  <c r="V42" i="1"/>
  <c r="U42" i="1"/>
  <c r="P42" i="1"/>
  <c r="O42" i="1"/>
  <c r="M42" i="1"/>
  <c r="L42" i="1"/>
  <c r="J42" i="1"/>
  <c r="I42" i="1"/>
  <c r="M2" i="1"/>
  <c r="L2" i="1"/>
  <c r="V2" i="1"/>
  <c r="S2" i="1"/>
  <c r="P2" i="1"/>
  <c r="J2" i="1"/>
  <c r="U2" i="1"/>
  <c r="R2" i="1"/>
  <c r="O2" i="1"/>
  <c r="I2" i="1"/>
  <c r="O158" i="1" l="1"/>
  <c r="V10" i="3"/>
  <c r="T10" i="3"/>
  <c r="V12" i="3"/>
  <c r="T8" i="3"/>
  <c r="T12" i="3"/>
  <c r="V8" i="3"/>
  <c r="T6" i="3"/>
  <c r="V14" i="3"/>
  <c r="V6" i="3"/>
  <c r="T14" i="3"/>
  <c r="O318" i="1"/>
  <c r="P158" i="1"/>
  <c r="P358" i="1"/>
  <c r="O78" i="1"/>
  <c r="P318" i="1"/>
  <c r="P118" i="1"/>
  <c r="O198" i="1"/>
  <c r="P78" i="1"/>
  <c r="P398" i="1"/>
  <c r="O398" i="1"/>
  <c r="P38" i="1"/>
  <c r="A242" i="1"/>
  <c r="A282" i="1"/>
  <c r="O238" i="1"/>
  <c r="O118" i="1"/>
  <c r="P238" i="1"/>
  <c r="O358" i="1"/>
  <c r="P198" i="1"/>
  <c r="O38" i="1"/>
  <c r="U38" i="1" s="1"/>
  <c r="P278" i="1"/>
  <c r="O278" i="1"/>
  <c r="V358" i="1" l="1"/>
  <c r="U358" i="1"/>
  <c r="U278" i="1"/>
  <c r="V318" i="1"/>
  <c r="V278" i="1"/>
  <c r="X10" i="3"/>
  <c r="N8" i="3"/>
  <c r="X8" i="3"/>
  <c r="X12" i="3"/>
  <c r="P12" i="3"/>
  <c r="F12" i="3"/>
  <c r="N12" i="3"/>
  <c r="N10" i="3"/>
  <c r="F10" i="3"/>
  <c r="V198" i="1"/>
  <c r="P10" i="3"/>
  <c r="U158" i="1"/>
  <c r="P8" i="3"/>
  <c r="F8" i="3"/>
  <c r="X14" i="3"/>
  <c r="X6" i="3"/>
  <c r="U78" i="1"/>
  <c r="F14" i="3"/>
  <c r="N14" i="3"/>
  <c r="P6" i="3"/>
  <c r="F6" i="3"/>
  <c r="P14" i="3"/>
  <c r="N6" i="3"/>
  <c r="V158" i="1"/>
  <c r="U198" i="1"/>
  <c r="U238" i="1"/>
  <c r="U318" i="1"/>
  <c r="V118" i="1"/>
  <c r="V78" i="1"/>
  <c r="J14" i="3"/>
  <c r="H6" i="3"/>
  <c r="H14" i="3"/>
  <c r="V238" i="1"/>
  <c r="V398" i="1"/>
  <c r="U398" i="1"/>
  <c r="A322" i="1"/>
  <c r="A362" i="1"/>
  <c r="J10" i="3"/>
  <c r="J6" i="3"/>
  <c r="H8" i="3"/>
  <c r="J12" i="3"/>
  <c r="H12" i="3"/>
  <c r="H10" i="3"/>
  <c r="U118" i="1"/>
  <c r="J8" i="3"/>
  <c r="V38" i="1"/>
  <c r="R8" i="3" l="1"/>
  <c r="R12" i="3"/>
  <c r="R10" i="3"/>
  <c r="R6" i="3"/>
  <c r="R14" i="3"/>
  <c r="Z14" i="3"/>
  <c r="Z6" i="3"/>
  <c r="Z10" i="3"/>
  <c r="Z12" i="3"/>
  <c r="Z8" i="3"/>
  <c r="AB10" i="3" l="1"/>
  <c r="AB6" i="3"/>
  <c r="AB8" i="3"/>
  <c r="AB12" i="3"/>
  <c r="AB14" i="3"/>
</calcChain>
</file>

<file path=xl/sharedStrings.xml><?xml version="1.0" encoding="utf-8"?>
<sst xmlns="http://schemas.openxmlformats.org/spreadsheetml/2006/main" count="539" uniqueCount="80">
  <si>
    <t>Poussin Garçon</t>
  </si>
  <si>
    <t>Poussin Fille</t>
  </si>
  <si>
    <t>Benjamin Garçon</t>
  </si>
  <si>
    <t>Benjamin Fille</t>
  </si>
  <si>
    <t>Minime</t>
  </si>
  <si>
    <t>Tour 1</t>
  </si>
  <si>
    <t>Comité 45</t>
  </si>
  <si>
    <t>Comité 18</t>
  </si>
  <si>
    <t>/</t>
  </si>
  <si>
    <t>Pénalité</t>
  </si>
  <si>
    <t>Comité 37</t>
  </si>
  <si>
    <t>Comité 36</t>
  </si>
  <si>
    <t>CD36</t>
  </si>
  <si>
    <t>CD45</t>
  </si>
  <si>
    <t>CD18</t>
  </si>
  <si>
    <t>CD28</t>
  </si>
  <si>
    <t>CD37</t>
  </si>
  <si>
    <t>Comité 28</t>
  </si>
  <si>
    <t>Victoire</t>
  </si>
  <si>
    <t>Matchs</t>
  </si>
  <si>
    <t>Classement</t>
  </si>
  <si>
    <t>Sigle</t>
  </si>
  <si>
    <t>Comité</t>
  </si>
  <si>
    <t>point</t>
  </si>
  <si>
    <t>Défaite ou forfait involontaire</t>
  </si>
  <si>
    <t>Forfait volontaire (sets non joués)</t>
  </si>
  <si>
    <t>Nul</t>
  </si>
  <si>
    <t>Défaite</t>
  </si>
  <si>
    <t>Forfait</t>
  </si>
  <si>
    <t>points</t>
  </si>
  <si>
    <t>Match</t>
  </si>
  <si>
    <t>Résultat /100</t>
  </si>
  <si>
    <t>Résultat /21</t>
  </si>
  <si>
    <t>SH 2</t>
  </si>
  <si>
    <t>DH 1</t>
  </si>
  <si>
    <t>SH 3</t>
  </si>
  <si>
    <t>DH 2</t>
  </si>
  <si>
    <t>SH 1</t>
  </si>
  <si>
    <t>Catégorie</t>
  </si>
  <si>
    <t>DD</t>
  </si>
  <si>
    <t>SD 4 (J2A / J1B)</t>
  </si>
  <si>
    <t>SD 3 (J1A / J2B)</t>
  </si>
  <si>
    <t>SD 2 (J2A / J2B)</t>
  </si>
  <si>
    <t>SD 1 (J1A / J1B)</t>
  </si>
  <si>
    <t>Total</t>
  </si>
  <si>
    <t>DD 1</t>
  </si>
  <si>
    <t>DH</t>
  </si>
  <si>
    <t>SD 2</t>
  </si>
  <si>
    <t>DH 3</t>
  </si>
  <si>
    <t>DD 3</t>
  </si>
  <si>
    <t>SH</t>
  </si>
  <si>
    <t>SD 1</t>
  </si>
  <si>
    <t>SD</t>
  </si>
  <si>
    <t>DD 2</t>
  </si>
  <si>
    <t>Mx</t>
  </si>
  <si>
    <t>Tour 2</t>
  </si>
  <si>
    <t>Tour 3</t>
  </si>
  <si>
    <t>Tour 4</t>
  </si>
  <si>
    <t>Tour 5</t>
  </si>
  <si>
    <t>P-</t>
  </si>
  <si>
    <t>PTS</t>
  </si>
  <si>
    <t>Tour</t>
  </si>
  <si>
    <t>Comité Départemental du Loiret</t>
  </si>
  <si>
    <t>Libellé</t>
  </si>
  <si>
    <t>Comité Départemental de l'Indre</t>
  </si>
  <si>
    <t>Comité Départemental d'Indre-et-Loire</t>
  </si>
  <si>
    <t>CD41</t>
  </si>
  <si>
    <t>Comité 41</t>
  </si>
  <si>
    <t>Comité Départemental du Loir-et-Cher</t>
  </si>
  <si>
    <t>Comité Départemental du Cher</t>
  </si>
  <si>
    <t>Comité Départemental d'Eure-et-Loir</t>
  </si>
  <si>
    <t>M-</t>
  </si>
  <si>
    <t>M+</t>
  </si>
  <si>
    <t>P+</t>
  </si>
  <si>
    <r>
      <t>Matchs</t>
    </r>
    <r>
      <rPr>
        <sz val="11"/>
        <color theme="0"/>
        <rFont val="Calibri"/>
        <family val="2"/>
        <scheme val="minor"/>
      </rPr>
      <t xml:space="preserve"> 
(+/-)</t>
    </r>
  </si>
  <si>
    <r>
      <t>Points</t>
    </r>
    <r>
      <rPr>
        <sz val="11"/>
        <color theme="0"/>
        <rFont val="Calibri"/>
        <family val="2"/>
        <scheme val="minor"/>
      </rPr>
      <t xml:space="preserve"> 
(+/-)</t>
    </r>
  </si>
  <si>
    <t>CLT</t>
  </si>
  <si>
    <t>Niveau 1</t>
  </si>
  <si>
    <t>Niveau 2</t>
  </si>
  <si>
    <t>Niveau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</si>
</sst>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0" fillId="0" borderId="0" xfId="0" applyNumberFormat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20" fontId="2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quotePrefix="1" applyFont="1" applyFill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2664-687A-4831-84BA-EF757EE5582A}">
  <dimension ref="A1:AC398"/>
  <sheetViews>
    <sheetView tabSelected="1" workbookViewId="0">
      <pane ySplit="1" topLeftCell="A2" activePane="bottomLeft" state="frozen"/>
      <selection pane="bottomLeft" activeCell="L37" sqref="L37"/>
    </sheetView>
  </sheetViews>
  <sheetFormatPr baseColWidth="10" defaultColWidth="14.83203125" defaultRowHeight="16" customHeight="1" x14ac:dyDescent="0.2"/>
  <cols>
    <col min="1" max="2" width="6.83203125" style="1" customWidth="1"/>
    <col min="3" max="3" width="14.83203125" style="1"/>
    <col min="4" max="4" width="5.83203125" style="2" customWidth="1"/>
    <col min="5" max="5" width="20.83203125" style="2" customWidth="1"/>
    <col min="6" max="6" width="2.83203125" style="2" customWidth="1"/>
    <col min="7" max="7" width="20.83203125" style="2" customWidth="1"/>
    <col min="8" max="8" width="1.83203125" style="1" customWidth="1"/>
    <col min="9" max="10" width="6.83203125" style="2" customWidth="1"/>
    <col min="11" max="11" width="1.83203125" style="1" customWidth="1"/>
    <col min="12" max="13" width="6.83203125" style="2" customWidth="1"/>
    <col min="14" max="14" width="1.83203125" style="1" customWidth="1"/>
    <col min="15" max="16" width="6.83203125" style="2" customWidth="1"/>
    <col min="17" max="17" width="1.83203125" style="1" customWidth="1"/>
    <col min="18" max="19" width="6.83203125" style="2" customWidth="1"/>
    <col min="20" max="20" width="1.83203125" style="1" customWidth="1"/>
    <col min="21" max="22" width="6.83203125" style="2" customWidth="1"/>
    <col min="23" max="23" width="1.83203125" style="1" customWidth="1"/>
    <col min="24" max="24" width="6.83203125" style="2" customWidth="1"/>
    <col min="25" max="16384" width="14.83203125" style="1"/>
  </cols>
  <sheetData>
    <row r="1" spans="1:24" ht="16" customHeight="1" x14ac:dyDescent="0.2">
      <c r="A1" s="7">
        <v>8.3333333333333329E-2</v>
      </c>
      <c r="C1" s="1" t="s">
        <v>38</v>
      </c>
      <c r="D1" s="2" t="s">
        <v>30</v>
      </c>
      <c r="I1" s="26" t="s">
        <v>31</v>
      </c>
      <c r="J1" s="26"/>
      <c r="L1" s="26" t="s">
        <v>32</v>
      </c>
      <c r="M1" s="26"/>
      <c r="O1" s="26" t="s">
        <v>19</v>
      </c>
      <c r="P1" s="26"/>
      <c r="R1" s="26" t="s">
        <v>9</v>
      </c>
      <c r="S1" s="26"/>
      <c r="U1" s="27" t="s">
        <v>20</v>
      </c>
      <c r="V1" s="27"/>
    </row>
    <row r="2" spans="1:24" ht="16" customHeight="1" x14ac:dyDescent="0.2">
      <c r="A2" s="4">
        <v>0.39583333333333331</v>
      </c>
      <c r="B2" s="1" t="s">
        <v>5</v>
      </c>
      <c r="E2" s="3" t="s">
        <v>13</v>
      </c>
      <c r="G2" s="8" t="s">
        <v>14</v>
      </c>
      <c r="I2" s="2" t="str">
        <f>IF($E2="","",$E2)</f>
        <v>CD45</v>
      </c>
      <c r="J2" s="2" t="str">
        <f>IF($G2="","",$G2)</f>
        <v>CD18</v>
      </c>
      <c r="L2" s="2" t="str">
        <f>IF($E2="","",$E2)</f>
        <v>CD45</v>
      </c>
      <c r="M2" s="2" t="str">
        <f>IF($G2="","",$G2)</f>
        <v>CD18</v>
      </c>
      <c r="O2" s="2" t="str">
        <f>IF($E2="","",$E2)</f>
        <v>CD45</v>
      </c>
      <c r="P2" s="2" t="str">
        <f>IF($G2="","",$G2)</f>
        <v>CD18</v>
      </c>
      <c r="R2" s="2" t="str">
        <f>IF($E2="","",$E2)</f>
        <v>CD45</v>
      </c>
      <c r="S2" s="2" t="str">
        <f>IF($G2="","",$G2)</f>
        <v>CD18</v>
      </c>
      <c r="U2" s="3" t="str">
        <f>IF($E2="","",$E2)</f>
        <v>CD45</v>
      </c>
      <c r="V2" s="3" t="str">
        <f>IF($G2="","",$G2)</f>
        <v>CD18</v>
      </c>
    </row>
    <row r="3" spans="1:24" ht="16" customHeight="1" x14ac:dyDescent="0.2">
      <c r="C3" s="10" t="s">
        <v>0</v>
      </c>
      <c r="D3" s="11"/>
      <c r="E3" s="11" t="str">
        <f>VLOOKUP(E2,Données!$A$2:$B$6,2,FALSE)</f>
        <v>Comité 45</v>
      </c>
      <c r="F3" s="12" t="s">
        <v>8</v>
      </c>
      <c r="G3" s="11" t="str">
        <f>VLOOKUP(G2,Données!$A$2:$B$6,2,FALSE)</f>
        <v>Comité 18</v>
      </c>
      <c r="H3" s="13"/>
      <c r="I3" s="11">
        <f>I8</f>
        <v>100</v>
      </c>
      <c r="J3" s="11">
        <f>J8</f>
        <v>66</v>
      </c>
      <c r="K3" s="13"/>
      <c r="L3" s="11"/>
      <c r="M3" s="11"/>
      <c r="N3" s="13"/>
      <c r="O3" s="11">
        <f>IF($I3="","",IF($I3&gt;$J3,Données!$F$2,0))</f>
        <v>1</v>
      </c>
      <c r="P3" s="11">
        <f>IF($J3="","",IF($J3&gt;$I3,Données!$F$2,0))</f>
        <v>0</v>
      </c>
      <c r="U3" s="3"/>
      <c r="V3" s="3"/>
      <c r="X3" s="1"/>
    </row>
    <row r="4" spans="1:24" ht="16" customHeight="1" x14ac:dyDescent="0.2">
      <c r="A4" s="4"/>
      <c r="D4" s="2" t="s">
        <v>33</v>
      </c>
      <c r="F4" s="5"/>
      <c r="I4" s="2">
        <v>16</v>
      </c>
      <c r="J4" s="2">
        <v>20</v>
      </c>
      <c r="L4" s="2">
        <v>16</v>
      </c>
      <c r="M4" s="2">
        <v>21</v>
      </c>
      <c r="U4" s="3"/>
      <c r="V4" s="3"/>
      <c r="X4" s="1"/>
    </row>
    <row r="5" spans="1:24" ht="16" customHeight="1" x14ac:dyDescent="0.2">
      <c r="A5" s="4"/>
      <c r="D5" s="2" t="s">
        <v>34</v>
      </c>
      <c r="F5" s="5"/>
      <c r="I5" s="2">
        <v>40</v>
      </c>
      <c r="J5" s="2">
        <v>32</v>
      </c>
      <c r="L5" s="2">
        <v>21</v>
      </c>
      <c r="M5" s="2">
        <v>9</v>
      </c>
      <c r="U5" s="3"/>
      <c r="V5" s="3"/>
      <c r="X5" s="1"/>
    </row>
    <row r="6" spans="1:24" ht="16" customHeight="1" x14ac:dyDescent="0.2">
      <c r="A6" s="4"/>
      <c r="D6" s="2" t="s">
        <v>35</v>
      </c>
      <c r="F6" s="5"/>
      <c r="I6" s="2">
        <v>60</v>
      </c>
      <c r="J6" s="2">
        <v>43</v>
      </c>
      <c r="L6" s="2">
        <v>21</v>
      </c>
      <c r="M6" s="2">
        <v>11</v>
      </c>
      <c r="U6" s="3"/>
      <c r="V6" s="3"/>
      <c r="X6" s="1"/>
    </row>
    <row r="7" spans="1:24" ht="16" customHeight="1" x14ac:dyDescent="0.2">
      <c r="A7" s="4"/>
      <c r="D7" s="2" t="s">
        <v>36</v>
      </c>
      <c r="F7" s="5"/>
      <c r="I7" s="2">
        <v>80</v>
      </c>
      <c r="J7" s="2">
        <v>59</v>
      </c>
      <c r="L7" s="2">
        <v>21</v>
      </c>
      <c r="M7" s="2">
        <v>16</v>
      </c>
      <c r="U7" s="3"/>
      <c r="V7" s="3"/>
      <c r="X7" s="1"/>
    </row>
    <row r="8" spans="1:24" ht="16" customHeight="1" x14ac:dyDescent="0.2">
      <c r="A8" s="4"/>
      <c r="D8" s="2" t="s">
        <v>37</v>
      </c>
      <c r="F8" s="5"/>
      <c r="I8" s="2">
        <v>100</v>
      </c>
      <c r="J8" s="2">
        <v>66</v>
      </c>
      <c r="L8" s="2">
        <v>21</v>
      </c>
      <c r="M8" s="2">
        <v>7</v>
      </c>
      <c r="U8" s="3"/>
      <c r="V8" s="3"/>
      <c r="X8" s="1"/>
    </row>
    <row r="10" spans="1:24" ht="16" customHeight="1" x14ac:dyDescent="0.2">
      <c r="C10" s="10" t="s">
        <v>1</v>
      </c>
      <c r="D10" s="11"/>
      <c r="E10" s="11" t="str">
        <f>VLOOKUP(E2,Données!$A$2:$B$6,2,FALSE)</f>
        <v>Comité 45</v>
      </c>
      <c r="F10" s="12" t="s">
        <v>8</v>
      </c>
      <c r="G10" s="11" t="str">
        <f>VLOOKUP(G2,Données!$A$2:$B$6,2,FALSE)</f>
        <v>Comité 18</v>
      </c>
      <c r="H10" s="13"/>
      <c r="I10" s="11">
        <f>I15</f>
        <v>100</v>
      </c>
      <c r="J10" s="11">
        <f>J15</f>
        <v>44</v>
      </c>
      <c r="K10" s="13"/>
      <c r="L10" s="11"/>
      <c r="M10" s="11"/>
      <c r="N10" s="13"/>
      <c r="O10" s="11">
        <f>IF($I10="","",IF($I10&gt;$J10,Données!$F$2,0))</f>
        <v>1</v>
      </c>
      <c r="P10" s="11">
        <f>IF($J10="","",IF($J10&gt;$I10,Données!$F$2,0))</f>
        <v>0</v>
      </c>
      <c r="U10" s="3"/>
      <c r="V10" s="3"/>
      <c r="X10" s="1"/>
    </row>
    <row r="11" spans="1:24" ht="16" customHeight="1" x14ac:dyDescent="0.2">
      <c r="C11" s="9"/>
      <c r="D11" s="2" t="s">
        <v>40</v>
      </c>
      <c r="F11" s="5"/>
      <c r="I11" s="2">
        <v>20</v>
      </c>
      <c r="J11" s="2">
        <v>13</v>
      </c>
      <c r="L11" s="2">
        <v>21</v>
      </c>
      <c r="M11" s="2">
        <v>13</v>
      </c>
      <c r="U11" s="3"/>
      <c r="V11" s="3"/>
      <c r="X11" s="1"/>
    </row>
    <row r="12" spans="1:24" ht="16" customHeight="1" x14ac:dyDescent="0.2">
      <c r="C12" s="9"/>
      <c r="D12" s="2" t="s">
        <v>41</v>
      </c>
      <c r="F12" s="5"/>
      <c r="I12" s="2">
        <v>40</v>
      </c>
      <c r="J12" s="2">
        <v>18</v>
      </c>
      <c r="L12" s="2">
        <v>21</v>
      </c>
      <c r="M12" s="2">
        <v>5</v>
      </c>
      <c r="U12" s="3"/>
      <c r="V12" s="3"/>
      <c r="X12" s="1"/>
    </row>
    <row r="13" spans="1:24" ht="16" customHeight="1" x14ac:dyDescent="0.2">
      <c r="C13" s="9"/>
      <c r="D13" s="2" t="s">
        <v>39</v>
      </c>
      <c r="F13" s="5"/>
      <c r="I13" s="2">
        <v>60</v>
      </c>
      <c r="J13" s="2">
        <v>27</v>
      </c>
      <c r="L13" s="2">
        <v>21</v>
      </c>
      <c r="M13" s="2">
        <v>9</v>
      </c>
      <c r="U13" s="3"/>
      <c r="V13" s="3"/>
      <c r="X13" s="1"/>
    </row>
    <row r="14" spans="1:24" ht="16" customHeight="1" x14ac:dyDescent="0.2">
      <c r="C14" s="9"/>
      <c r="D14" s="2" t="s">
        <v>42</v>
      </c>
      <c r="F14" s="5"/>
      <c r="I14" s="2">
        <v>80</v>
      </c>
      <c r="J14" s="2">
        <v>38</v>
      </c>
      <c r="L14" s="2">
        <v>21</v>
      </c>
      <c r="M14" s="2">
        <v>11</v>
      </c>
      <c r="U14" s="3"/>
      <c r="V14" s="3"/>
      <c r="X14" s="1"/>
    </row>
    <row r="15" spans="1:24" ht="16" customHeight="1" x14ac:dyDescent="0.2">
      <c r="C15" s="9"/>
      <c r="D15" s="2" t="s">
        <v>43</v>
      </c>
      <c r="F15" s="5"/>
      <c r="I15" s="2">
        <v>100</v>
      </c>
      <c r="J15" s="2">
        <v>44</v>
      </c>
      <c r="L15" s="2">
        <v>21</v>
      </c>
      <c r="M15" s="2">
        <v>6</v>
      </c>
      <c r="U15" s="3"/>
      <c r="V15" s="3"/>
      <c r="X15" s="1"/>
    </row>
    <row r="17" spans="3:24" ht="16" customHeight="1" x14ac:dyDescent="0.2">
      <c r="C17" s="10" t="s">
        <v>2</v>
      </c>
      <c r="D17" s="11"/>
      <c r="E17" s="11" t="str">
        <f>VLOOKUP(E2,Données!$A$2:$B$6,2,FALSE)</f>
        <v>Comité 45</v>
      </c>
      <c r="F17" s="12" t="s">
        <v>8</v>
      </c>
      <c r="G17" s="11" t="str">
        <f>VLOOKUP(G2,Données!$A$2:$B$6,2,FALSE)</f>
        <v>Comité 18</v>
      </c>
      <c r="H17" s="13"/>
      <c r="I17" s="11">
        <f>I22</f>
        <v>100</v>
      </c>
      <c r="J17" s="11">
        <f>J22</f>
        <v>93</v>
      </c>
      <c r="K17" s="13"/>
      <c r="L17" s="11"/>
      <c r="M17" s="11"/>
      <c r="N17" s="13"/>
      <c r="O17" s="11">
        <f>IF($I17="","",IF($I17&gt;$J17,Données!$F$2,0))</f>
        <v>1</v>
      </c>
      <c r="P17" s="11">
        <f>IF($J17="","",IF($J17&gt;$I17,Données!$F$2,0))</f>
        <v>0</v>
      </c>
      <c r="U17" s="3"/>
      <c r="V17" s="3"/>
      <c r="X17" s="1"/>
    </row>
    <row r="18" spans="3:24" ht="16" customHeight="1" x14ac:dyDescent="0.2">
      <c r="D18" s="2" t="s">
        <v>34</v>
      </c>
      <c r="I18" s="2">
        <v>20</v>
      </c>
      <c r="J18" s="2">
        <v>19</v>
      </c>
      <c r="L18" s="2">
        <v>21</v>
      </c>
      <c r="M18" s="2">
        <v>19</v>
      </c>
    </row>
    <row r="19" spans="3:24" ht="16" customHeight="1" x14ac:dyDescent="0.2">
      <c r="D19" s="2" t="s">
        <v>33</v>
      </c>
      <c r="I19" s="2">
        <v>40</v>
      </c>
      <c r="J19" s="2">
        <v>34</v>
      </c>
      <c r="L19" s="2">
        <v>21</v>
      </c>
      <c r="M19" s="2">
        <v>15</v>
      </c>
    </row>
    <row r="20" spans="3:24" ht="16" customHeight="1" x14ac:dyDescent="0.2">
      <c r="D20" s="2" t="s">
        <v>48</v>
      </c>
      <c r="I20" s="2">
        <v>60</v>
      </c>
      <c r="J20" s="2">
        <v>59</v>
      </c>
      <c r="L20" s="2">
        <v>16</v>
      </c>
      <c r="M20" s="2">
        <v>21</v>
      </c>
    </row>
    <row r="21" spans="3:24" ht="16" customHeight="1" x14ac:dyDescent="0.2">
      <c r="D21" s="2" t="s">
        <v>37</v>
      </c>
      <c r="I21" s="2">
        <v>80</v>
      </c>
      <c r="J21" s="2">
        <v>77</v>
      </c>
      <c r="L21" s="2">
        <v>21</v>
      </c>
      <c r="M21" s="2">
        <v>18</v>
      </c>
    </row>
    <row r="22" spans="3:24" ht="16" customHeight="1" x14ac:dyDescent="0.2">
      <c r="D22" s="2" t="s">
        <v>36</v>
      </c>
      <c r="I22" s="2">
        <v>100</v>
      </c>
      <c r="J22" s="2">
        <v>93</v>
      </c>
      <c r="L22" s="2">
        <v>21</v>
      </c>
      <c r="M22" s="2">
        <v>16</v>
      </c>
    </row>
    <row r="24" spans="3:24" ht="16" customHeight="1" x14ac:dyDescent="0.2">
      <c r="C24" s="10" t="s">
        <v>3</v>
      </c>
      <c r="D24" s="11"/>
      <c r="E24" s="11" t="str">
        <f>VLOOKUP(E2,Données!$A$2:$B$6,2,FALSE)</f>
        <v>Comité 45</v>
      </c>
      <c r="F24" s="12" t="s">
        <v>8</v>
      </c>
      <c r="G24" s="11" t="str">
        <f>VLOOKUP(G2,Données!$A$2:$B$6,2,FALSE)</f>
        <v>Comité 18</v>
      </c>
      <c r="H24" s="13"/>
      <c r="I24" s="11">
        <f>I29</f>
        <v>100</v>
      </c>
      <c r="J24" s="11">
        <f>J29</f>
        <v>69</v>
      </c>
      <c r="K24" s="13"/>
      <c r="L24" s="11"/>
      <c r="M24" s="11"/>
      <c r="N24" s="13"/>
      <c r="O24" s="11">
        <f>IF($I24="","",IF($I24&gt;$J24,Données!$F$2,0))</f>
        <v>1</v>
      </c>
      <c r="P24" s="11">
        <f>IF($J24="","",IF($J24&gt;$I24,Données!$F$2,0))</f>
        <v>0</v>
      </c>
      <c r="U24" s="3"/>
      <c r="V24" s="3"/>
      <c r="X24" s="1"/>
    </row>
    <row r="25" spans="3:24" ht="16" customHeight="1" x14ac:dyDescent="0.2">
      <c r="D25" s="2" t="s">
        <v>45</v>
      </c>
      <c r="I25" s="2">
        <v>20</v>
      </c>
      <c r="J25" s="2">
        <v>10</v>
      </c>
      <c r="L25" s="2">
        <v>21</v>
      </c>
      <c r="M25" s="2">
        <v>10</v>
      </c>
    </row>
    <row r="26" spans="3:24" ht="16" customHeight="1" x14ac:dyDescent="0.2">
      <c r="D26" s="2" t="s">
        <v>47</v>
      </c>
      <c r="I26" s="2">
        <v>40</v>
      </c>
      <c r="J26" s="2">
        <v>16</v>
      </c>
      <c r="L26" s="2">
        <v>21</v>
      </c>
      <c r="M26" s="2">
        <v>6</v>
      </c>
    </row>
    <row r="27" spans="3:24" ht="16" customHeight="1" x14ac:dyDescent="0.2">
      <c r="D27" s="2" t="s">
        <v>49</v>
      </c>
      <c r="I27" s="2">
        <v>60</v>
      </c>
      <c r="J27" s="2">
        <v>37</v>
      </c>
      <c r="L27" s="2">
        <v>21</v>
      </c>
      <c r="M27" s="2">
        <v>11</v>
      </c>
    </row>
    <row r="28" spans="3:24" ht="16" customHeight="1" x14ac:dyDescent="0.2">
      <c r="D28" s="2" t="s">
        <v>51</v>
      </c>
      <c r="I28" s="2">
        <v>80</v>
      </c>
      <c r="J28" s="2">
        <v>61</v>
      </c>
      <c r="L28" s="2">
        <v>22</v>
      </c>
      <c r="M28" s="2">
        <v>24</v>
      </c>
    </row>
    <row r="29" spans="3:24" ht="16" customHeight="1" x14ac:dyDescent="0.2">
      <c r="D29" s="2" t="s">
        <v>53</v>
      </c>
      <c r="I29" s="2">
        <v>100</v>
      </c>
      <c r="J29" s="2">
        <v>69</v>
      </c>
      <c r="L29" s="2">
        <v>21</v>
      </c>
      <c r="M29" s="2">
        <v>8</v>
      </c>
    </row>
    <row r="31" spans="3:24" ht="16" customHeight="1" x14ac:dyDescent="0.2">
      <c r="C31" s="10" t="s">
        <v>4</v>
      </c>
      <c r="D31" s="11"/>
      <c r="E31" s="11" t="str">
        <f>VLOOKUP(E2,Données!$A$2:$B$6,2,FALSE)</f>
        <v>Comité 45</v>
      </c>
      <c r="F31" s="12" t="s">
        <v>8</v>
      </c>
      <c r="G31" s="11" t="str">
        <f>VLOOKUP(G2,Données!$A$2:$B$6,2,FALSE)</f>
        <v>Comité 18</v>
      </c>
      <c r="H31" s="13"/>
      <c r="I31" s="11">
        <f>I36</f>
        <v>100</v>
      </c>
      <c r="J31" s="11">
        <f>J36</f>
        <v>93</v>
      </c>
      <c r="K31" s="13"/>
      <c r="L31" s="11"/>
      <c r="M31" s="11"/>
      <c r="N31" s="13"/>
      <c r="O31" s="11">
        <f>IF($I31="","",IF($I31&gt;$J31,Données!$F$2,0))</f>
        <v>1</v>
      </c>
      <c r="P31" s="11">
        <f>IF($J31="","",IF($J31&gt;$I31,Données!$F$2,0))</f>
        <v>0</v>
      </c>
      <c r="U31" s="3"/>
      <c r="V31" s="3"/>
      <c r="X31" s="1"/>
    </row>
    <row r="32" spans="3:24" ht="16" customHeight="1" x14ac:dyDescent="0.2">
      <c r="D32" s="2" t="s">
        <v>46</v>
      </c>
      <c r="I32" s="2">
        <v>11</v>
      </c>
      <c r="J32" s="2">
        <v>20</v>
      </c>
      <c r="L32" s="2">
        <v>11</v>
      </c>
      <c r="M32" s="2">
        <v>21</v>
      </c>
    </row>
    <row r="33" spans="1:23" ht="16" customHeight="1" x14ac:dyDescent="0.2">
      <c r="D33" s="2" t="s">
        <v>39</v>
      </c>
      <c r="I33" s="2">
        <v>40</v>
      </c>
      <c r="J33" s="2">
        <v>36</v>
      </c>
      <c r="L33" s="2">
        <v>21</v>
      </c>
      <c r="M33" s="2">
        <v>12</v>
      </c>
    </row>
    <row r="34" spans="1:23" ht="16" customHeight="1" x14ac:dyDescent="0.2">
      <c r="D34" s="2" t="s">
        <v>50</v>
      </c>
      <c r="I34" s="2">
        <v>60</v>
      </c>
      <c r="J34" s="2">
        <v>42</v>
      </c>
      <c r="L34" s="2">
        <v>21</v>
      </c>
      <c r="M34" s="2">
        <v>6</v>
      </c>
    </row>
    <row r="35" spans="1:23" ht="16" customHeight="1" x14ac:dyDescent="0.2">
      <c r="D35" s="2" t="s">
        <v>52</v>
      </c>
      <c r="I35" s="2">
        <v>80</v>
      </c>
      <c r="J35" s="2">
        <v>58</v>
      </c>
      <c r="L35" s="2">
        <v>21</v>
      </c>
      <c r="M35" s="2">
        <v>16</v>
      </c>
    </row>
    <row r="36" spans="1:23" ht="16" customHeight="1" x14ac:dyDescent="0.2">
      <c r="D36" s="2" t="s">
        <v>54</v>
      </c>
      <c r="I36" s="2">
        <v>100</v>
      </c>
      <c r="J36" s="2">
        <v>93</v>
      </c>
      <c r="L36" s="2">
        <v>13</v>
      </c>
      <c r="M36" s="2">
        <v>21</v>
      </c>
    </row>
    <row r="38" spans="1:23" ht="16" customHeight="1" x14ac:dyDescent="0.2">
      <c r="B38" s="14" t="s">
        <v>5</v>
      </c>
      <c r="C38" s="14" t="s">
        <v>44</v>
      </c>
      <c r="D38" s="24"/>
      <c r="E38" s="16" t="str">
        <f>VLOOKUP(E2,Données!$A$2:$B$6,2,FALSE)</f>
        <v>Comité 45</v>
      </c>
      <c r="F38" s="17" t="s">
        <v>8</v>
      </c>
      <c r="G38" s="16" t="str">
        <f>VLOOKUP(G2,Données!$A$2:$B$6,2,FALSE)</f>
        <v>Comité 18</v>
      </c>
      <c r="H38" s="15"/>
      <c r="I38" s="16">
        <f>SUM(I3,I10,I17,I24,I31)</f>
        <v>500</v>
      </c>
      <c r="J38" s="16">
        <f>SUM(J3,J10,J17,J24,J31)</f>
        <v>365</v>
      </c>
      <c r="K38" s="15"/>
      <c r="L38" s="16"/>
      <c r="M38" s="16"/>
      <c r="N38" s="15"/>
      <c r="O38" s="16">
        <f>SUM(O3,O10,O17,O24,O31)</f>
        <v>5</v>
      </c>
      <c r="P38" s="16">
        <f>SUM(P3,P10,P17,P24,P31)</f>
        <v>0</v>
      </c>
      <c r="Q38" s="15"/>
      <c r="R38" s="16">
        <f>SUM(R3,R10,R17,R24,R31)</f>
        <v>0</v>
      </c>
      <c r="S38" s="16">
        <f>SUM(S3,S10,S17,S24,S31)</f>
        <v>0</v>
      </c>
      <c r="T38" s="15"/>
      <c r="U38" s="16">
        <f>IF(AND($I38=0,$J38=0),0,IF($O38&gt;$P38,Données!$J$2,IF($O38=$P38,Données!$J$3,IF($P38&gt;$O38,Données!$J$4,0))))</f>
        <v>3</v>
      </c>
      <c r="V38" s="16">
        <f>IF(AND($I38=0,$J38=0),0,IF($P38&gt;$O38,Données!$J$2,IF($O38=$P38,Données!$J$3,IF($O38&gt;$P38,Données!$J$4,0))))</f>
        <v>1</v>
      </c>
      <c r="W38" s="15"/>
    </row>
    <row r="39" spans="1:23" ht="16" customHeight="1" x14ac:dyDescent="0.2">
      <c r="C39" s="9"/>
      <c r="I39" s="3"/>
      <c r="J39" s="3"/>
      <c r="L39" s="3"/>
      <c r="M39" s="3"/>
      <c r="O39" s="3"/>
      <c r="P39" s="3"/>
      <c r="R39" s="3"/>
      <c r="S39" s="3"/>
      <c r="U39" s="3"/>
      <c r="V39" s="3"/>
    </row>
    <row r="41" spans="1:23" ht="16" customHeight="1" x14ac:dyDescent="0.2">
      <c r="C41" s="1" t="s">
        <v>38</v>
      </c>
      <c r="D41" s="2" t="s">
        <v>30</v>
      </c>
      <c r="I41" s="26" t="s">
        <v>31</v>
      </c>
      <c r="J41" s="26"/>
      <c r="L41" s="26" t="s">
        <v>32</v>
      </c>
      <c r="M41" s="26"/>
      <c r="O41" s="26" t="s">
        <v>19</v>
      </c>
      <c r="P41" s="26"/>
      <c r="R41" s="26" t="s">
        <v>9</v>
      </c>
      <c r="S41" s="26"/>
      <c r="U41" s="27" t="s">
        <v>20</v>
      </c>
      <c r="V41" s="27"/>
    </row>
    <row r="42" spans="1:23" ht="16" customHeight="1" x14ac:dyDescent="0.2">
      <c r="A42" s="4">
        <f>A2</f>
        <v>0.39583333333333331</v>
      </c>
      <c r="B42" s="1" t="s">
        <v>5</v>
      </c>
      <c r="E42" s="3" t="s">
        <v>16</v>
      </c>
      <c r="G42" s="3" t="s">
        <v>12</v>
      </c>
      <c r="I42" s="2" t="str">
        <f>IF($E42="","",$E42)</f>
        <v>CD37</v>
      </c>
      <c r="J42" s="2" t="str">
        <f>IF($G42="","",$G42)</f>
        <v>CD36</v>
      </c>
      <c r="L42" s="2" t="str">
        <f>IF($E42="","",$E42)</f>
        <v>CD37</v>
      </c>
      <c r="M42" s="2" t="str">
        <f>IF($G42="","",$G42)</f>
        <v>CD36</v>
      </c>
      <c r="O42" s="2" t="str">
        <f>IF($E42="","",$E42)</f>
        <v>CD37</v>
      </c>
      <c r="P42" s="2" t="str">
        <f>IF($G42="","",$G42)</f>
        <v>CD36</v>
      </c>
      <c r="R42" s="2" t="str">
        <f>IF($E42="","",$E42)</f>
        <v>CD37</v>
      </c>
      <c r="S42" s="2" t="str">
        <f>IF($G42="","",$G42)</f>
        <v>CD36</v>
      </c>
      <c r="U42" s="3" t="str">
        <f>IF($E42="","",$E42)</f>
        <v>CD37</v>
      </c>
      <c r="V42" s="3" t="str">
        <f>IF($G42="","",$G42)</f>
        <v>CD36</v>
      </c>
    </row>
    <row r="43" spans="1:23" ht="16" customHeight="1" x14ac:dyDescent="0.2">
      <c r="C43" s="10" t="s">
        <v>0</v>
      </c>
      <c r="D43" s="11"/>
      <c r="E43" s="11" t="str">
        <f>VLOOKUP(E42,Données!$A$2:$B$6,2,FALSE)</f>
        <v>Comité 37</v>
      </c>
      <c r="F43" s="12" t="s">
        <v>8</v>
      </c>
      <c r="G43" s="11" t="str">
        <f>VLOOKUP(G42,Données!$A$2:$B$6,2,FALSE)</f>
        <v>Comité 36</v>
      </c>
      <c r="H43" s="13"/>
      <c r="I43" s="11">
        <f>I48</f>
        <v>68</v>
      </c>
      <c r="J43" s="11">
        <f>J48</f>
        <v>100</v>
      </c>
      <c r="K43" s="13"/>
      <c r="L43" s="11"/>
      <c r="M43" s="11"/>
      <c r="N43" s="13"/>
      <c r="O43" s="11">
        <f>IF($I43="","",IF($I43&gt;$J43,Données!$F$2,0))</f>
        <v>0</v>
      </c>
      <c r="P43" s="11">
        <f>IF($J43="","",IF($J43&gt;$I43,Données!$F$2,0))</f>
        <v>1</v>
      </c>
      <c r="U43" s="3"/>
      <c r="V43" s="3"/>
    </row>
    <row r="44" spans="1:23" ht="16" customHeight="1" x14ac:dyDescent="0.2">
      <c r="D44" s="2" t="s">
        <v>33</v>
      </c>
      <c r="E44" s="6"/>
      <c r="F44" s="5"/>
      <c r="I44" s="2">
        <v>10</v>
      </c>
      <c r="J44" s="2">
        <v>20</v>
      </c>
      <c r="L44" s="2">
        <v>10</v>
      </c>
      <c r="M44" s="2">
        <v>21</v>
      </c>
      <c r="U44" s="3"/>
      <c r="V44" s="3"/>
    </row>
    <row r="45" spans="1:23" ht="16" customHeight="1" x14ac:dyDescent="0.2">
      <c r="D45" s="2" t="s">
        <v>34</v>
      </c>
      <c r="E45" s="6"/>
      <c r="F45" s="5"/>
      <c r="I45" s="2">
        <v>26</v>
      </c>
      <c r="J45" s="2">
        <v>40</v>
      </c>
      <c r="L45" s="2">
        <v>16</v>
      </c>
      <c r="M45" s="2">
        <v>21</v>
      </c>
      <c r="U45" s="3"/>
      <c r="V45" s="3"/>
    </row>
    <row r="46" spans="1:23" ht="16" customHeight="1" x14ac:dyDescent="0.2">
      <c r="D46" s="2" t="s">
        <v>35</v>
      </c>
      <c r="E46" s="6"/>
      <c r="F46" s="5"/>
      <c r="I46" s="2">
        <v>39</v>
      </c>
      <c r="J46" s="2">
        <v>60</v>
      </c>
      <c r="L46" s="2">
        <v>13</v>
      </c>
      <c r="M46" s="2">
        <v>21</v>
      </c>
      <c r="U46" s="3"/>
      <c r="V46" s="3"/>
    </row>
    <row r="47" spans="1:23" ht="16" customHeight="1" x14ac:dyDescent="0.2">
      <c r="D47" s="2" t="s">
        <v>36</v>
      </c>
      <c r="E47" s="6"/>
      <c r="F47" s="5"/>
      <c r="I47" s="2">
        <v>54</v>
      </c>
      <c r="J47" s="2">
        <v>80</v>
      </c>
      <c r="L47" s="2">
        <v>15</v>
      </c>
      <c r="M47" s="2">
        <v>21</v>
      </c>
      <c r="U47" s="3"/>
      <c r="V47" s="3"/>
    </row>
    <row r="48" spans="1:23" ht="16" customHeight="1" x14ac:dyDescent="0.2">
      <c r="D48" s="2" t="s">
        <v>37</v>
      </c>
      <c r="E48" s="6"/>
      <c r="F48" s="5"/>
      <c r="I48" s="2">
        <v>68</v>
      </c>
      <c r="J48" s="2">
        <v>100</v>
      </c>
      <c r="L48" s="2">
        <v>14</v>
      </c>
      <c r="M48" s="2">
        <v>21</v>
      </c>
      <c r="U48" s="3"/>
      <c r="V48" s="3"/>
    </row>
    <row r="50" spans="3:22" ht="16" customHeight="1" x14ac:dyDescent="0.2">
      <c r="C50" s="10" t="s">
        <v>1</v>
      </c>
      <c r="D50" s="11"/>
      <c r="E50" s="11" t="str">
        <f>VLOOKUP(E42,Données!$A$2:$B$6,2,FALSE)</f>
        <v>Comité 37</v>
      </c>
      <c r="F50" s="12" t="s">
        <v>8</v>
      </c>
      <c r="G50" s="11" t="str">
        <f>VLOOKUP(G42,Données!$A$2:$B$6,2,FALSE)</f>
        <v>Comité 36</v>
      </c>
      <c r="H50" s="13"/>
      <c r="I50" s="11">
        <f>I55</f>
        <v>0</v>
      </c>
      <c r="J50" s="11">
        <f>J55</f>
        <v>100</v>
      </c>
      <c r="K50" s="13"/>
      <c r="L50" s="11"/>
      <c r="M50" s="11"/>
      <c r="N50" s="13"/>
      <c r="O50" s="11">
        <f>IF($I50="","",IF($I50&gt;$J50,Données!$F$2,0))</f>
        <v>0</v>
      </c>
      <c r="P50" s="11">
        <f>IF($J50="","",IF($J50&gt;$I50,Données!$F$2,0))</f>
        <v>1</v>
      </c>
      <c r="R50" s="2">
        <v>-1</v>
      </c>
      <c r="U50" s="3"/>
      <c r="V50" s="3"/>
    </row>
    <row r="51" spans="3:22" ht="16" customHeight="1" x14ac:dyDescent="0.2">
      <c r="C51" s="9"/>
      <c r="D51" s="2" t="s">
        <v>40</v>
      </c>
      <c r="F51" s="5"/>
      <c r="I51" s="2">
        <v>0</v>
      </c>
      <c r="J51" s="2">
        <v>20</v>
      </c>
      <c r="L51" s="2">
        <v>0</v>
      </c>
      <c r="M51" s="2">
        <v>21</v>
      </c>
      <c r="U51" s="3"/>
      <c r="V51" s="3"/>
    </row>
    <row r="52" spans="3:22" ht="16" customHeight="1" x14ac:dyDescent="0.2">
      <c r="C52" s="9"/>
      <c r="D52" s="2" t="s">
        <v>41</v>
      </c>
      <c r="F52" s="5"/>
      <c r="I52" s="2">
        <v>0</v>
      </c>
      <c r="J52" s="2">
        <v>40</v>
      </c>
      <c r="L52" s="2">
        <v>0</v>
      </c>
      <c r="M52" s="2">
        <v>21</v>
      </c>
      <c r="U52" s="3"/>
      <c r="V52" s="3"/>
    </row>
    <row r="53" spans="3:22" ht="16" customHeight="1" x14ac:dyDescent="0.2">
      <c r="C53" s="9"/>
      <c r="D53" s="2" t="s">
        <v>39</v>
      </c>
      <c r="F53" s="5"/>
      <c r="I53" s="2">
        <v>0</v>
      </c>
      <c r="J53" s="2">
        <v>60</v>
      </c>
      <c r="L53" s="2">
        <v>0</v>
      </c>
      <c r="M53" s="2">
        <v>21</v>
      </c>
      <c r="U53" s="3"/>
      <c r="V53" s="3"/>
    </row>
    <row r="54" spans="3:22" ht="16" customHeight="1" x14ac:dyDescent="0.2">
      <c r="C54" s="9"/>
      <c r="D54" s="2" t="s">
        <v>42</v>
      </c>
      <c r="F54" s="5"/>
      <c r="I54" s="2">
        <v>0</v>
      </c>
      <c r="J54" s="2">
        <v>80</v>
      </c>
      <c r="L54" s="2">
        <v>0</v>
      </c>
      <c r="M54" s="2">
        <v>21</v>
      </c>
      <c r="U54" s="3"/>
      <c r="V54" s="3"/>
    </row>
    <row r="55" spans="3:22" ht="16" customHeight="1" x14ac:dyDescent="0.2">
      <c r="C55" s="9"/>
      <c r="D55" s="2" t="s">
        <v>43</v>
      </c>
      <c r="F55" s="5"/>
      <c r="I55" s="2">
        <v>0</v>
      </c>
      <c r="J55" s="2">
        <v>100</v>
      </c>
      <c r="L55" s="2">
        <v>0</v>
      </c>
      <c r="M55" s="2">
        <v>21</v>
      </c>
      <c r="U55" s="3"/>
      <c r="V55" s="3"/>
    </row>
    <row r="57" spans="3:22" ht="16" customHeight="1" x14ac:dyDescent="0.2">
      <c r="C57" s="10" t="s">
        <v>2</v>
      </c>
      <c r="D57" s="11"/>
      <c r="E57" s="11" t="str">
        <f>VLOOKUP(E42,Données!$A$2:$B$6,2,FALSE)</f>
        <v>Comité 37</v>
      </c>
      <c r="F57" s="12" t="s">
        <v>8</v>
      </c>
      <c r="G57" s="11" t="str">
        <f>VLOOKUP(G42,Données!$A$2:$B$6,2,FALSE)</f>
        <v>Comité 36</v>
      </c>
      <c r="H57" s="13"/>
      <c r="I57" s="11">
        <f>I62</f>
        <v>74</v>
      </c>
      <c r="J57" s="11">
        <f>J62</f>
        <v>100</v>
      </c>
      <c r="K57" s="13"/>
      <c r="L57" s="11"/>
      <c r="M57" s="11"/>
      <c r="N57" s="13"/>
      <c r="O57" s="11">
        <f>IF($I57="","",IF($I57&gt;$J57,Données!$F$2,0))</f>
        <v>0</v>
      </c>
      <c r="P57" s="11">
        <f>IF($J57="","",IF($J57&gt;$I57,Données!$F$2,0))</f>
        <v>1</v>
      </c>
      <c r="U57" s="3"/>
      <c r="V57" s="3"/>
    </row>
    <row r="58" spans="3:22" ht="16" customHeight="1" x14ac:dyDescent="0.2">
      <c r="D58" s="2" t="s">
        <v>34</v>
      </c>
      <c r="I58" s="2">
        <v>14</v>
      </c>
      <c r="J58" s="2">
        <v>20</v>
      </c>
      <c r="L58" s="2">
        <v>14</v>
      </c>
      <c r="M58" s="2">
        <v>21</v>
      </c>
    </row>
    <row r="59" spans="3:22" ht="16" customHeight="1" x14ac:dyDescent="0.2">
      <c r="D59" s="2" t="s">
        <v>33</v>
      </c>
      <c r="I59" s="2">
        <v>20</v>
      </c>
      <c r="J59" s="2">
        <v>40</v>
      </c>
      <c r="L59" s="2">
        <v>6</v>
      </c>
      <c r="M59" s="2">
        <v>21</v>
      </c>
    </row>
    <row r="60" spans="3:22" ht="16" customHeight="1" x14ac:dyDescent="0.2">
      <c r="D60" s="2" t="s">
        <v>48</v>
      </c>
      <c r="I60" s="2">
        <v>28</v>
      </c>
      <c r="J60" s="2">
        <v>60</v>
      </c>
      <c r="L60" s="2">
        <v>8</v>
      </c>
      <c r="M60" s="2">
        <v>21</v>
      </c>
    </row>
    <row r="61" spans="3:22" ht="16" customHeight="1" x14ac:dyDescent="0.2">
      <c r="D61" s="2" t="s">
        <v>37</v>
      </c>
      <c r="I61" s="2">
        <v>58</v>
      </c>
      <c r="J61" s="2">
        <v>80</v>
      </c>
      <c r="L61" s="2">
        <v>21</v>
      </c>
      <c r="M61" s="2">
        <v>15</v>
      </c>
    </row>
    <row r="62" spans="3:22" ht="16" customHeight="1" x14ac:dyDescent="0.2">
      <c r="D62" s="2" t="s">
        <v>36</v>
      </c>
      <c r="I62" s="2">
        <v>74</v>
      </c>
      <c r="J62" s="2">
        <v>100</v>
      </c>
      <c r="L62" s="2">
        <v>16</v>
      </c>
      <c r="M62" s="2">
        <v>21</v>
      </c>
    </row>
    <row r="64" spans="3:22" ht="16" customHeight="1" x14ac:dyDescent="0.2">
      <c r="C64" s="10" t="s">
        <v>3</v>
      </c>
      <c r="D64" s="11"/>
      <c r="E64" s="11" t="str">
        <f>VLOOKUP(E42,Données!$A$2:$B$6,2,FALSE)</f>
        <v>Comité 37</v>
      </c>
      <c r="F64" s="12" t="s">
        <v>8</v>
      </c>
      <c r="G64" s="11" t="str">
        <f>VLOOKUP(G42,Données!$A$2:$B$6,2,FALSE)</f>
        <v>Comité 36</v>
      </c>
      <c r="H64" s="13"/>
      <c r="I64" s="11">
        <f>I69</f>
        <v>100</v>
      </c>
      <c r="J64" s="11">
        <f>J69</f>
        <v>85</v>
      </c>
      <c r="K64" s="13"/>
      <c r="L64" s="11"/>
      <c r="M64" s="11"/>
      <c r="N64" s="13"/>
      <c r="O64" s="11">
        <f>IF($I64="","",IF($I64&gt;$J64,Données!$F$2,0))</f>
        <v>1</v>
      </c>
      <c r="P64" s="11">
        <f>IF($J64="","",IF($J64&gt;$I64,Données!$F$2,0))</f>
        <v>0</v>
      </c>
      <c r="U64" s="3"/>
      <c r="V64" s="3"/>
    </row>
    <row r="65" spans="2:23" ht="16" customHeight="1" x14ac:dyDescent="0.2">
      <c r="D65" s="2" t="s">
        <v>45</v>
      </c>
      <c r="I65" s="2">
        <v>20</v>
      </c>
      <c r="J65" s="2">
        <v>16</v>
      </c>
      <c r="L65" s="2">
        <v>21</v>
      </c>
      <c r="M65" s="2">
        <v>16</v>
      </c>
    </row>
    <row r="66" spans="2:23" ht="16" customHeight="1" x14ac:dyDescent="0.2">
      <c r="D66" s="2" t="s">
        <v>47</v>
      </c>
      <c r="I66" s="2">
        <v>34</v>
      </c>
      <c r="J66" s="2">
        <v>40</v>
      </c>
      <c r="L66" s="2">
        <v>12</v>
      </c>
      <c r="M66" s="2">
        <v>21</v>
      </c>
    </row>
    <row r="67" spans="2:23" ht="16" customHeight="1" x14ac:dyDescent="0.2">
      <c r="D67" s="2" t="s">
        <v>49</v>
      </c>
      <c r="I67" s="2">
        <v>55</v>
      </c>
      <c r="J67" s="2">
        <v>60</v>
      </c>
      <c r="L67" s="2">
        <v>22</v>
      </c>
      <c r="M67" s="2">
        <v>20</v>
      </c>
    </row>
    <row r="68" spans="2:23" ht="16" customHeight="1" x14ac:dyDescent="0.2">
      <c r="D68" s="2" t="s">
        <v>51</v>
      </c>
      <c r="I68" s="2">
        <v>80</v>
      </c>
      <c r="J68" s="2">
        <v>66</v>
      </c>
      <c r="L68" s="2">
        <v>21</v>
      </c>
      <c r="M68" s="2">
        <v>6</v>
      </c>
    </row>
    <row r="69" spans="2:23" ht="16" customHeight="1" x14ac:dyDescent="0.2">
      <c r="D69" s="2" t="s">
        <v>53</v>
      </c>
      <c r="I69" s="2">
        <v>100</v>
      </c>
      <c r="J69" s="2">
        <v>85</v>
      </c>
      <c r="L69" s="2">
        <v>21</v>
      </c>
      <c r="M69" s="2">
        <v>19</v>
      </c>
    </row>
    <row r="71" spans="2:23" ht="16" customHeight="1" x14ac:dyDescent="0.2">
      <c r="C71" s="10" t="s">
        <v>4</v>
      </c>
      <c r="D71" s="11"/>
      <c r="E71" s="11" t="str">
        <f>VLOOKUP(E42,Données!$A$2:$B$6,2,FALSE)</f>
        <v>Comité 37</v>
      </c>
      <c r="F71" s="12" t="s">
        <v>8</v>
      </c>
      <c r="G71" s="11" t="str">
        <f>VLOOKUP(G42,Données!$A$2:$B$6,2,FALSE)</f>
        <v>Comité 36</v>
      </c>
      <c r="H71" s="13"/>
      <c r="I71" s="11">
        <f>I76</f>
        <v>77</v>
      </c>
      <c r="J71" s="11">
        <f>J76</f>
        <v>100</v>
      </c>
      <c r="K71" s="13"/>
      <c r="L71" s="11"/>
      <c r="M71" s="11"/>
      <c r="N71" s="13"/>
      <c r="O71" s="11">
        <f>IF($I71="","",IF($I71&gt;$J71,Données!$F$2,0))</f>
        <v>0</v>
      </c>
      <c r="P71" s="11">
        <f>IF($J71="","",IF($J71&gt;$I71,Données!$F$2,0))</f>
        <v>1</v>
      </c>
      <c r="U71" s="3"/>
      <c r="V71" s="3"/>
    </row>
    <row r="72" spans="2:23" ht="16" customHeight="1" x14ac:dyDescent="0.2">
      <c r="D72" s="2" t="s">
        <v>46</v>
      </c>
      <c r="I72" s="2">
        <v>12</v>
      </c>
      <c r="J72" s="2">
        <v>20</v>
      </c>
      <c r="L72" s="2">
        <v>12</v>
      </c>
      <c r="M72" s="2">
        <v>21</v>
      </c>
    </row>
    <row r="73" spans="2:23" ht="16" customHeight="1" x14ac:dyDescent="0.2">
      <c r="D73" s="2" t="s">
        <v>39</v>
      </c>
      <c r="I73" s="2">
        <v>40</v>
      </c>
      <c r="J73" s="2">
        <v>39</v>
      </c>
      <c r="L73" s="2">
        <v>21</v>
      </c>
      <c r="M73" s="2">
        <v>17</v>
      </c>
    </row>
    <row r="74" spans="2:23" ht="16" customHeight="1" x14ac:dyDescent="0.2">
      <c r="D74" s="2" t="s">
        <v>50</v>
      </c>
      <c r="I74" s="2">
        <v>54</v>
      </c>
      <c r="J74" s="2">
        <v>60</v>
      </c>
      <c r="L74" s="2">
        <v>14</v>
      </c>
      <c r="M74" s="2">
        <v>21</v>
      </c>
    </row>
    <row r="75" spans="2:23" ht="16" customHeight="1" x14ac:dyDescent="0.2">
      <c r="D75" s="2" t="s">
        <v>52</v>
      </c>
      <c r="I75" s="2">
        <v>65</v>
      </c>
      <c r="J75" s="2">
        <v>80</v>
      </c>
      <c r="L75" s="2">
        <v>11</v>
      </c>
      <c r="M75" s="2">
        <v>21</v>
      </c>
    </row>
    <row r="76" spans="2:23" ht="16" customHeight="1" x14ac:dyDescent="0.2">
      <c r="D76" s="2" t="s">
        <v>54</v>
      </c>
      <c r="I76" s="2">
        <v>77</v>
      </c>
      <c r="J76" s="2">
        <v>100</v>
      </c>
      <c r="L76" s="2">
        <v>12</v>
      </c>
      <c r="M76" s="2">
        <v>21</v>
      </c>
    </row>
    <row r="78" spans="2:23" ht="16" customHeight="1" x14ac:dyDescent="0.2">
      <c r="B78" s="14" t="s">
        <v>5</v>
      </c>
      <c r="C78" s="14" t="s">
        <v>44</v>
      </c>
      <c r="D78" s="24"/>
      <c r="E78" s="16" t="str">
        <f>VLOOKUP(E42,Données!$A$2:$B$6,2,FALSE)</f>
        <v>Comité 37</v>
      </c>
      <c r="F78" s="17" t="s">
        <v>8</v>
      </c>
      <c r="G78" s="16" t="str">
        <f>VLOOKUP(G42,Données!$A$2:$B$6,2,FALSE)</f>
        <v>Comité 36</v>
      </c>
      <c r="H78" s="15"/>
      <c r="I78" s="16">
        <f>SUM(I43,I50,I57,I64,I71)</f>
        <v>319</v>
      </c>
      <c r="J78" s="16">
        <f>SUM(J43,J50,J57,J64,J71)</f>
        <v>485</v>
      </c>
      <c r="K78" s="15"/>
      <c r="L78" s="16"/>
      <c r="M78" s="16"/>
      <c r="N78" s="15"/>
      <c r="O78" s="16">
        <f>SUM(O43,O50,O57,O64,O71)</f>
        <v>1</v>
      </c>
      <c r="P78" s="16">
        <f>SUM(P43,P50,P57,P64,P71)</f>
        <v>4</v>
      </c>
      <c r="Q78" s="15"/>
      <c r="R78" s="16">
        <f>SUM(R43,R50,R57,R64,R71)</f>
        <v>-1</v>
      </c>
      <c r="S78" s="16">
        <f>SUM(S43,S50,S57,S64,S71)</f>
        <v>0</v>
      </c>
      <c r="T78" s="15"/>
      <c r="U78" s="16">
        <f>IF(AND($I78=0,$J78=0),0,IF($O78&gt;$P78,Données!$J$2,IF($O78=$P78,Données!$J$3,IF($P78&gt;$O78,Données!$J$4,0))))</f>
        <v>1</v>
      </c>
      <c r="V78" s="16">
        <f>IF(AND($I78=0,$J78=0),0,IF($P78&gt;$O78,Données!$J$2,IF($O78=$P78,Données!$J$3,IF($O78&gt;$P78,Données!$J$4,0))))</f>
        <v>3</v>
      </c>
      <c r="W78" s="15"/>
    </row>
    <row r="81" spans="1:24" ht="16" customHeight="1" x14ac:dyDescent="0.2">
      <c r="C81" s="1" t="s">
        <v>38</v>
      </c>
      <c r="D81" s="2" t="s">
        <v>30</v>
      </c>
      <c r="I81" s="26" t="s">
        <v>31</v>
      </c>
      <c r="J81" s="26"/>
      <c r="L81" s="26" t="s">
        <v>32</v>
      </c>
      <c r="M81" s="26"/>
      <c r="O81" s="26" t="s">
        <v>19</v>
      </c>
      <c r="P81" s="26"/>
      <c r="R81" s="26" t="s">
        <v>9</v>
      </c>
      <c r="S81" s="26"/>
      <c r="U81" s="27" t="s">
        <v>20</v>
      </c>
      <c r="V81" s="27"/>
    </row>
    <row r="82" spans="1:24" ht="16" customHeight="1" x14ac:dyDescent="0.2">
      <c r="A82" s="4">
        <f>A2+$A$1</f>
        <v>0.47916666666666663</v>
      </c>
      <c r="B82" s="1" t="s">
        <v>55</v>
      </c>
      <c r="E82" s="3" t="s">
        <v>15</v>
      </c>
      <c r="G82" s="8" t="s">
        <v>14</v>
      </c>
      <c r="I82" s="2" t="str">
        <f>IF($E82="","",$E82)</f>
        <v>CD28</v>
      </c>
      <c r="J82" s="2" t="str">
        <f>IF($G82="","",$G82)</f>
        <v>CD18</v>
      </c>
      <c r="L82" s="2" t="str">
        <f>IF($E82="","",$E82)</f>
        <v>CD28</v>
      </c>
      <c r="M82" s="2" t="str">
        <f>IF($G82="","",$G82)</f>
        <v>CD18</v>
      </c>
      <c r="O82" s="2" t="str">
        <f>IF($E82="","",$E82)</f>
        <v>CD28</v>
      </c>
      <c r="P82" s="2" t="str">
        <f>IF($G82="","",$G82)</f>
        <v>CD18</v>
      </c>
      <c r="R82" s="2" t="str">
        <f>IF($E82="","",$E82)</f>
        <v>CD28</v>
      </c>
      <c r="S82" s="2" t="str">
        <f>IF($G82="","",$G82)</f>
        <v>CD18</v>
      </c>
      <c r="U82" s="3" t="str">
        <f>IF($E82="","",$E82)</f>
        <v>CD28</v>
      </c>
      <c r="V82" s="3" t="str">
        <f>IF($G82="","",$G82)</f>
        <v>CD18</v>
      </c>
    </row>
    <row r="83" spans="1:24" ht="16" customHeight="1" x14ac:dyDescent="0.2">
      <c r="C83" s="10" t="s">
        <v>0</v>
      </c>
      <c r="D83" s="11"/>
      <c r="E83" s="11" t="str">
        <f>VLOOKUP(E82,Données!$A$2:$B$6,2,FALSE)</f>
        <v>Comité 28</v>
      </c>
      <c r="F83" s="12" t="s">
        <v>8</v>
      </c>
      <c r="G83" s="11" t="str">
        <f>VLOOKUP(G82,Données!$A$2:$B$6,2,FALSE)</f>
        <v>Comité 18</v>
      </c>
      <c r="H83" s="13"/>
      <c r="I83" s="11">
        <f>I88</f>
        <v>100</v>
      </c>
      <c r="J83" s="11">
        <f>J88</f>
        <v>56</v>
      </c>
      <c r="K83" s="13"/>
      <c r="L83" s="11"/>
      <c r="M83" s="11"/>
      <c r="N83" s="13"/>
      <c r="O83" s="11">
        <f>IF($I83="","",IF($I83&gt;$J83,Données!$F$2,0))</f>
        <v>1</v>
      </c>
      <c r="P83" s="11">
        <f>IF($J83="","",IF($J83&gt;$I83,Données!$F$2,0))</f>
        <v>0</v>
      </c>
      <c r="U83" s="3"/>
      <c r="V83" s="3"/>
      <c r="X83" s="1"/>
    </row>
    <row r="84" spans="1:24" ht="16" customHeight="1" x14ac:dyDescent="0.2">
      <c r="A84" s="4"/>
      <c r="D84" s="2" t="s">
        <v>33</v>
      </c>
      <c r="F84" s="5"/>
      <c r="I84" s="2">
        <v>20</v>
      </c>
      <c r="J84" s="2">
        <v>12</v>
      </c>
      <c r="L84" s="2">
        <v>21</v>
      </c>
      <c r="M84" s="2">
        <v>12</v>
      </c>
      <c r="U84" s="3"/>
      <c r="V84" s="3"/>
      <c r="X84" s="1"/>
    </row>
    <row r="85" spans="1:24" ht="16" customHeight="1" x14ac:dyDescent="0.2">
      <c r="A85" s="4"/>
      <c r="D85" s="2" t="s">
        <v>34</v>
      </c>
      <c r="F85" s="5"/>
      <c r="I85" s="2">
        <v>40</v>
      </c>
      <c r="J85" s="2">
        <v>21</v>
      </c>
      <c r="L85" s="2">
        <v>21</v>
      </c>
      <c r="M85" s="2">
        <v>9</v>
      </c>
      <c r="U85" s="3"/>
      <c r="V85" s="3"/>
      <c r="X85" s="1"/>
    </row>
    <row r="86" spans="1:24" ht="16" customHeight="1" x14ac:dyDescent="0.2">
      <c r="A86" s="4"/>
      <c r="D86" s="2" t="s">
        <v>35</v>
      </c>
      <c r="F86" s="5"/>
      <c r="I86" s="2">
        <v>60</v>
      </c>
      <c r="J86" s="2">
        <v>34</v>
      </c>
      <c r="L86" s="2">
        <v>21</v>
      </c>
      <c r="M86" s="2">
        <v>13</v>
      </c>
      <c r="U86" s="3"/>
      <c r="V86" s="3"/>
      <c r="X86" s="1"/>
    </row>
    <row r="87" spans="1:24" ht="16" customHeight="1" x14ac:dyDescent="0.2">
      <c r="A87" s="4"/>
      <c r="D87" s="2" t="s">
        <v>36</v>
      </c>
      <c r="F87" s="5"/>
      <c r="I87" s="2">
        <v>80</v>
      </c>
      <c r="J87" s="2">
        <v>45</v>
      </c>
      <c r="L87" s="2">
        <v>21</v>
      </c>
      <c r="M87" s="2">
        <v>11</v>
      </c>
      <c r="U87" s="3"/>
      <c r="V87" s="3"/>
      <c r="X87" s="1"/>
    </row>
    <row r="88" spans="1:24" ht="16" customHeight="1" x14ac:dyDescent="0.2">
      <c r="A88" s="4"/>
      <c r="D88" s="2" t="s">
        <v>37</v>
      </c>
      <c r="F88" s="5"/>
      <c r="I88" s="2">
        <v>100</v>
      </c>
      <c r="J88" s="2">
        <v>56</v>
      </c>
      <c r="L88" s="2">
        <v>21</v>
      </c>
      <c r="M88" s="2">
        <v>11</v>
      </c>
      <c r="U88" s="3"/>
      <c r="V88" s="3"/>
      <c r="X88" s="1"/>
    </row>
    <row r="90" spans="1:24" ht="16" customHeight="1" x14ac:dyDescent="0.2">
      <c r="C90" s="10" t="s">
        <v>1</v>
      </c>
      <c r="D90" s="11"/>
      <c r="E90" s="11" t="str">
        <f>VLOOKUP(E82,Données!$A$2:$B$6,2,FALSE)</f>
        <v>Comité 28</v>
      </c>
      <c r="F90" s="12" t="s">
        <v>8</v>
      </c>
      <c r="G90" s="11" t="str">
        <f>VLOOKUP(G82,Données!$A$2:$B$6,2,FALSE)</f>
        <v>Comité 18</v>
      </c>
      <c r="H90" s="13"/>
      <c r="I90" s="11">
        <f>I95</f>
        <v>100</v>
      </c>
      <c r="J90" s="11">
        <f>J95</f>
        <v>71</v>
      </c>
      <c r="K90" s="13"/>
      <c r="L90" s="11"/>
      <c r="M90" s="11"/>
      <c r="N90" s="13"/>
      <c r="O90" s="11">
        <f>IF($I90="","",IF($I90&gt;$J90,Données!$F$2,0))</f>
        <v>1</v>
      </c>
      <c r="P90" s="11">
        <f>IF($J90="","",IF($J90&gt;$I90,Données!$F$2,0))</f>
        <v>0</v>
      </c>
      <c r="U90" s="3"/>
      <c r="V90" s="3"/>
      <c r="X90" s="1"/>
    </row>
    <row r="91" spans="1:24" ht="16" customHeight="1" x14ac:dyDescent="0.2">
      <c r="C91" s="9"/>
      <c r="D91" s="2" t="s">
        <v>40</v>
      </c>
      <c r="F91" s="5"/>
      <c r="I91" s="2">
        <v>14</v>
      </c>
      <c r="J91" s="2">
        <v>20</v>
      </c>
      <c r="L91" s="2">
        <v>14</v>
      </c>
      <c r="M91" s="2">
        <v>21</v>
      </c>
      <c r="U91" s="3"/>
      <c r="V91" s="3"/>
      <c r="X91" s="1"/>
    </row>
    <row r="92" spans="1:24" ht="16" customHeight="1" x14ac:dyDescent="0.2">
      <c r="C92" s="9"/>
      <c r="D92" s="2" t="s">
        <v>41</v>
      </c>
      <c r="F92" s="5"/>
      <c r="I92" s="2">
        <v>40</v>
      </c>
      <c r="J92" s="2">
        <v>37</v>
      </c>
      <c r="L92" s="2">
        <v>21</v>
      </c>
      <c r="M92" s="2">
        <v>12</v>
      </c>
      <c r="U92" s="3"/>
      <c r="V92" s="3"/>
      <c r="X92" s="1"/>
    </row>
    <row r="93" spans="1:24" ht="16" customHeight="1" x14ac:dyDescent="0.2">
      <c r="C93" s="9"/>
      <c r="D93" s="2" t="s">
        <v>39</v>
      </c>
      <c r="F93" s="5"/>
      <c r="I93" s="2">
        <v>60</v>
      </c>
      <c r="J93" s="2">
        <v>48</v>
      </c>
      <c r="L93" s="2">
        <v>21</v>
      </c>
      <c r="M93" s="2">
        <v>11</v>
      </c>
      <c r="U93" s="3"/>
      <c r="V93" s="3"/>
      <c r="X93" s="1"/>
    </row>
    <row r="94" spans="1:24" ht="16" customHeight="1" x14ac:dyDescent="0.2">
      <c r="C94" s="9"/>
      <c r="D94" s="2" t="s">
        <v>42</v>
      </c>
      <c r="F94" s="5"/>
      <c r="I94" s="2">
        <v>80</v>
      </c>
      <c r="J94" s="2">
        <v>55</v>
      </c>
      <c r="L94" s="2">
        <v>21</v>
      </c>
      <c r="M94" s="2">
        <v>7</v>
      </c>
      <c r="U94" s="3"/>
      <c r="V94" s="3"/>
      <c r="X94" s="1"/>
    </row>
    <row r="95" spans="1:24" ht="16" customHeight="1" x14ac:dyDescent="0.2">
      <c r="C95" s="9"/>
      <c r="D95" s="2" t="s">
        <v>43</v>
      </c>
      <c r="F95" s="5"/>
      <c r="I95" s="2">
        <v>100</v>
      </c>
      <c r="J95" s="2">
        <v>71</v>
      </c>
      <c r="L95" s="2">
        <v>21</v>
      </c>
      <c r="M95" s="2">
        <v>16</v>
      </c>
      <c r="U95" s="3"/>
      <c r="V95" s="3"/>
      <c r="X95" s="1"/>
    </row>
    <row r="97" spans="3:24" ht="16" customHeight="1" x14ac:dyDescent="0.2">
      <c r="C97" s="10" t="s">
        <v>2</v>
      </c>
      <c r="D97" s="11"/>
      <c r="E97" s="11" t="str">
        <f>VLOOKUP(E82,Données!$A$2:$B$6,2,FALSE)</f>
        <v>Comité 28</v>
      </c>
      <c r="F97" s="12" t="s">
        <v>8</v>
      </c>
      <c r="G97" s="11" t="str">
        <f>VLOOKUP(G82,Données!$A$2:$B$6,2,FALSE)</f>
        <v>Comité 18</v>
      </c>
      <c r="H97" s="13"/>
      <c r="I97" s="11">
        <f>I102</f>
        <v>84</v>
      </c>
      <c r="J97" s="11">
        <f>J102</f>
        <v>100</v>
      </c>
      <c r="K97" s="13"/>
      <c r="L97" s="11"/>
      <c r="M97" s="11"/>
      <c r="N97" s="13"/>
      <c r="O97" s="11">
        <f>IF($I97="","",IF($I97&gt;$J97,Données!$F$2,0))</f>
        <v>0</v>
      </c>
      <c r="P97" s="11">
        <f>IF($J97="","",IF($J97&gt;$I97,Données!$F$2,0))</f>
        <v>1</v>
      </c>
      <c r="U97" s="3"/>
      <c r="V97" s="3"/>
      <c r="X97" s="1"/>
    </row>
    <row r="98" spans="3:24" ht="16" customHeight="1" x14ac:dyDescent="0.2">
      <c r="D98" s="2" t="s">
        <v>34</v>
      </c>
      <c r="I98" s="2">
        <v>11</v>
      </c>
      <c r="J98" s="2">
        <v>20</v>
      </c>
      <c r="L98" s="2">
        <v>11</v>
      </c>
      <c r="M98" s="2">
        <v>21</v>
      </c>
    </row>
    <row r="99" spans="3:24" ht="16" customHeight="1" x14ac:dyDescent="0.2">
      <c r="D99" s="2" t="s">
        <v>33</v>
      </c>
      <c r="I99" s="2">
        <v>28</v>
      </c>
      <c r="J99" s="2">
        <v>40</v>
      </c>
      <c r="L99" s="2">
        <v>17</v>
      </c>
      <c r="M99" s="2">
        <v>21</v>
      </c>
    </row>
    <row r="100" spans="3:24" ht="16" customHeight="1" x14ac:dyDescent="0.2">
      <c r="D100" s="2" t="s">
        <v>48</v>
      </c>
      <c r="I100" s="2">
        <v>49</v>
      </c>
      <c r="J100" s="2">
        <v>60</v>
      </c>
      <c r="L100" s="2">
        <v>22</v>
      </c>
      <c r="M100" s="2">
        <v>20</v>
      </c>
    </row>
    <row r="101" spans="3:24" ht="16" customHeight="1" x14ac:dyDescent="0.2">
      <c r="D101" s="2" t="s">
        <v>37</v>
      </c>
      <c r="I101" s="2">
        <v>72</v>
      </c>
      <c r="J101" s="2">
        <v>80</v>
      </c>
      <c r="L101" s="2">
        <v>23</v>
      </c>
      <c r="M101" s="2">
        <v>21</v>
      </c>
    </row>
    <row r="102" spans="3:24" ht="16" customHeight="1" x14ac:dyDescent="0.2">
      <c r="D102" s="2" t="s">
        <v>36</v>
      </c>
      <c r="I102" s="2">
        <v>84</v>
      </c>
      <c r="J102" s="2">
        <v>100</v>
      </c>
      <c r="L102" s="2">
        <v>12</v>
      </c>
      <c r="M102" s="2">
        <v>21</v>
      </c>
    </row>
    <row r="104" spans="3:24" ht="16" customHeight="1" x14ac:dyDescent="0.2">
      <c r="C104" s="10" t="s">
        <v>3</v>
      </c>
      <c r="D104" s="11"/>
      <c r="E104" s="11" t="str">
        <f>VLOOKUP(E82,Données!$A$2:$B$6,2,FALSE)</f>
        <v>Comité 28</v>
      </c>
      <c r="F104" s="12" t="s">
        <v>8</v>
      </c>
      <c r="G104" s="11" t="str">
        <f>VLOOKUP(G82,Données!$A$2:$B$6,2,FALSE)</f>
        <v>Comité 18</v>
      </c>
      <c r="H104" s="13"/>
      <c r="I104" s="11">
        <f>I109</f>
        <v>100</v>
      </c>
      <c r="J104" s="11">
        <f>J109</f>
        <v>63</v>
      </c>
      <c r="K104" s="13"/>
      <c r="L104" s="11"/>
      <c r="M104" s="11"/>
      <c r="N104" s="13"/>
      <c r="O104" s="11">
        <f>IF($I104="","",IF($I104&gt;$J104,Données!$F$2,0))</f>
        <v>1</v>
      </c>
      <c r="P104" s="11">
        <f>IF($J104="","",IF($J104&gt;$I104,Données!$F$2,0))</f>
        <v>0</v>
      </c>
      <c r="U104" s="3"/>
      <c r="V104" s="3"/>
      <c r="X104" s="1"/>
    </row>
    <row r="105" spans="3:24" ht="16" customHeight="1" x14ac:dyDescent="0.2">
      <c r="D105" s="2" t="s">
        <v>45</v>
      </c>
      <c r="I105" s="2">
        <v>20</v>
      </c>
      <c r="J105" s="2">
        <v>5</v>
      </c>
      <c r="L105" s="2">
        <v>21</v>
      </c>
      <c r="M105" s="2">
        <v>5</v>
      </c>
    </row>
    <row r="106" spans="3:24" ht="16" customHeight="1" x14ac:dyDescent="0.2">
      <c r="D106" s="2" t="s">
        <v>47</v>
      </c>
      <c r="I106" s="2">
        <v>40</v>
      </c>
      <c r="J106" s="2">
        <v>10</v>
      </c>
      <c r="L106" s="2">
        <v>21</v>
      </c>
      <c r="M106" s="2">
        <v>5</v>
      </c>
    </row>
    <row r="107" spans="3:24" ht="16" customHeight="1" x14ac:dyDescent="0.2">
      <c r="D107" s="2" t="s">
        <v>49</v>
      </c>
      <c r="I107" s="2">
        <v>60</v>
      </c>
      <c r="J107" s="2">
        <v>28</v>
      </c>
      <c r="L107" s="2">
        <v>21</v>
      </c>
      <c r="M107" s="2">
        <v>18</v>
      </c>
    </row>
    <row r="108" spans="3:24" ht="16" customHeight="1" x14ac:dyDescent="0.2">
      <c r="D108" s="2" t="s">
        <v>51</v>
      </c>
      <c r="I108" s="2">
        <v>80</v>
      </c>
      <c r="J108" s="2">
        <v>43</v>
      </c>
      <c r="L108" s="2">
        <v>21</v>
      </c>
      <c r="M108" s="2">
        <v>15</v>
      </c>
    </row>
    <row r="109" spans="3:24" ht="16" customHeight="1" x14ac:dyDescent="0.2">
      <c r="D109" s="2" t="s">
        <v>53</v>
      </c>
      <c r="I109" s="2">
        <v>100</v>
      </c>
      <c r="J109" s="2">
        <v>63</v>
      </c>
      <c r="L109" s="2">
        <v>20</v>
      </c>
      <c r="M109" s="2">
        <v>22</v>
      </c>
    </row>
    <row r="111" spans="3:24" ht="16" customHeight="1" x14ac:dyDescent="0.2">
      <c r="C111" s="10" t="s">
        <v>4</v>
      </c>
      <c r="D111" s="11"/>
      <c r="E111" s="11" t="str">
        <f>VLOOKUP(E82,Données!$A$2:$B$6,2,FALSE)</f>
        <v>Comité 28</v>
      </c>
      <c r="F111" s="12" t="s">
        <v>8</v>
      </c>
      <c r="G111" s="11" t="str">
        <f>VLOOKUP(G82,Données!$A$2:$B$6,2,FALSE)</f>
        <v>Comité 18</v>
      </c>
      <c r="H111" s="13"/>
      <c r="I111" s="11">
        <f>I116</f>
        <v>0</v>
      </c>
      <c r="J111" s="11">
        <f>J116</f>
        <v>100</v>
      </c>
      <c r="K111" s="13"/>
      <c r="L111" s="11"/>
      <c r="M111" s="11"/>
      <c r="N111" s="13"/>
      <c r="O111" s="11">
        <f>IF($I111="","",IF($I111&gt;$J111,Données!$F$2,0))</f>
        <v>0</v>
      </c>
      <c r="P111" s="11">
        <f>IF($J111="","",IF($J111&gt;$I111,Données!$F$2,0))</f>
        <v>1</v>
      </c>
      <c r="R111" s="25">
        <v>-1</v>
      </c>
      <c r="U111" s="3"/>
      <c r="V111" s="3"/>
      <c r="X111" s="1"/>
    </row>
    <row r="112" spans="3:24" ht="16" customHeight="1" x14ac:dyDescent="0.2">
      <c r="D112" s="2" t="s">
        <v>46</v>
      </c>
      <c r="I112" s="25">
        <v>0</v>
      </c>
      <c r="J112" s="2">
        <v>20</v>
      </c>
      <c r="L112" s="2">
        <v>0</v>
      </c>
      <c r="M112" s="2">
        <v>21</v>
      </c>
    </row>
    <row r="113" spans="1:23" ht="16" customHeight="1" x14ac:dyDescent="0.2">
      <c r="D113" s="2" t="s">
        <v>39</v>
      </c>
      <c r="I113" s="25">
        <v>0</v>
      </c>
      <c r="J113" s="2">
        <v>40</v>
      </c>
      <c r="L113" s="2">
        <v>0</v>
      </c>
      <c r="M113" s="2">
        <v>21</v>
      </c>
    </row>
    <row r="114" spans="1:23" ht="16" customHeight="1" x14ac:dyDescent="0.2">
      <c r="D114" s="2" t="s">
        <v>50</v>
      </c>
      <c r="I114" s="25">
        <v>0</v>
      </c>
      <c r="J114" s="2">
        <v>60</v>
      </c>
      <c r="L114" s="2">
        <v>0</v>
      </c>
      <c r="M114" s="2">
        <v>21</v>
      </c>
    </row>
    <row r="115" spans="1:23" ht="16" customHeight="1" x14ac:dyDescent="0.2">
      <c r="D115" s="2" t="s">
        <v>52</v>
      </c>
      <c r="I115" s="25">
        <v>0</v>
      </c>
      <c r="J115" s="2">
        <v>80</v>
      </c>
      <c r="L115" s="2">
        <v>0</v>
      </c>
      <c r="M115" s="2">
        <v>21</v>
      </c>
    </row>
    <row r="116" spans="1:23" ht="16" customHeight="1" x14ac:dyDescent="0.2">
      <c r="D116" s="2" t="s">
        <v>54</v>
      </c>
      <c r="I116" s="25">
        <v>0</v>
      </c>
      <c r="J116" s="2">
        <v>100</v>
      </c>
      <c r="L116" s="2">
        <v>0</v>
      </c>
      <c r="M116" s="2">
        <v>21</v>
      </c>
    </row>
    <row r="118" spans="1:23" ht="16" customHeight="1" x14ac:dyDescent="0.2">
      <c r="B118" s="14" t="s">
        <v>55</v>
      </c>
      <c r="C118" s="14" t="s">
        <v>44</v>
      </c>
      <c r="D118" s="24"/>
      <c r="E118" s="16" t="str">
        <f>VLOOKUP(E82,Données!$A$2:$B$6,2,FALSE)</f>
        <v>Comité 28</v>
      </c>
      <c r="F118" s="17" t="s">
        <v>8</v>
      </c>
      <c r="G118" s="16" t="str">
        <f>VLOOKUP(G82,Données!$A$2:$B$6,2,FALSE)</f>
        <v>Comité 18</v>
      </c>
      <c r="H118" s="15"/>
      <c r="I118" s="16">
        <f>SUM(I83,I90,I97,I104,I111)</f>
        <v>384</v>
      </c>
      <c r="J118" s="16">
        <f>SUM(J83,J90,J97,J104,J111)</f>
        <v>390</v>
      </c>
      <c r="K118" s="15"/>
      <c r="L118" s="16"/>
      <c r="M118" s="16"/>
      <c r="N118" s="15"/>
      <c r="O118" s="16">
        <f>SUM(O83,O90,O97,O104,O111)</f>
        <v>3</v>
      </c>
      <c r="P118" s="16">
        <f>SUM(P83,P90,P97,P104,P111)</f>
        <v>2</v>
      </c>
      <c r="Q118" s="15"/>
      <c r="R118" s="16">
        <f>SUM(R83,R90,R97,R104,R111)</f>
        <v>-1</v>
      </c>
      <c r="S118" s="16">
        <f>SUM(S83,S90,S97,S104,S111)</f>
        <v>0</v>
      </c>
      <c r="T118" s="15"/>
      <c r="U118" s="16">
        <f>IF(AND($I118=0,$J118=0),0,IF($O118&gt;$P118,Données!$J$2,IF($O118=$P118,Données!$J$3,IF($P118&gt;$O118,Données!$J$4,0))))</f>
        <v>3</v>
      </c>
      <c r="V118" s="16">
        <f>IF(AND($I118=0,$J118=0),0,IF($P118&gt;$O118,Données!$J$2,IF($O118=$P118,Données!$J$3,IF($O118&gt;$P118,Données!$J$4,0))))</f>
        <v>1</v>
      </c>
      <c r="W118" s="15"/>
    </row>
    <row r="119" spans="1:23" ht="16" customHeight="1" x14ac:dyDescent="0.2">
      <c r="C119" s="9"/>
      <c r="I119" s="3"/>
      <c r="J119" s="3"/>
      <c r="L119" s="3"/>
      <c r="M119" s="3"/>
      <c r="O119" s="3"/>
      <c r="P119" s="3"/>
      <c r="R119" s="3"/>
      <c r="S119" s="3"/>
      <c r="U119" s="3"/>
      <c r="V119" s="3"/>
    </row>
    <row r="121" spans="1:23" ht="16" customHeight="1" x14ac:dyDescent="0.2">
      <c r="C121" s="1" t="s">
        <v>38</v>
      </c>
      <c r="D121" s="2" t="s">
        <v>30</v>
      </c>
      <c r="I121" s="26" t="s">
        <v>31</v>
      </c>
      <c r="J121" s="26"/>
      <c r="L121" s="26" t="s">
        <v>32</v>
      </c>
      <c r="M121" s="26"/>
      <c r="O121" s="26" t="s">
        <v>19</v>
      </c>
      <c r="P121" s="26"/>
      <c r="R121" s="26" t="s">
        <v>9</v>
      </c>
      <c r="S121" s="26"/>
      <c r="U121" s="27" t="s">
        <v>20</v>
      </c>
      <c r="V121" s="27"/>
    </row>
    <row r="122" spans="1:23" ht="16" customHeight="1" x14ac:dyDescent="0.2">
      <c r="A122" s="4">
        <f>A2+$A$1</f>
        <v>0.47916666666666663</v>
      </c>
      <c r="B122" s="1" t="s">
        <v>55</v>
      </c>
      <c r="E122" s="3" t="s">
        <v>13</v>
      </c>
      <c r="G122" s="3" t="s">
        <v>16</v>
      </c>
      <c r="I122" s="2" t="str">
        <f>IF($E122="","",$E122)</f>
        <v>CD45</v>
      </c>
      <c r="J122" s="2" t="str">
        <f>IF($G122="","",$G122)</f>
        <v>CD37</v>
      </c>
      <c r="L122" s="2" t="str">
        <f>IF($E122="","",$E122)</f>
        <v>CD45</v>
      </c>
      <c r="M122" s="2" t="str">
        <f>IF($G122="","",$G122)</f>
        <v>CD37</v>
      </c>
      <c r="O122" s="2" t="str">
        <f>IF($E122="","",$E122)</f>
        <v>CD45</v>
      </c>
      <c r="P122" s="2" t="str">
        <f>IF($G122="","",$G122)</f>
        <v>CD37</v>
      </c>
      <c r="R122" s="2" t="str">
        <f>IF($E122="","",$E122)</f>
        <v>CD45</v>
      </c>
      <c r="S122" s="2" t="str">
        <f>IF($G122="","",$G122)</f>
        <v>CD37</v>
      </c>
      <c r="U122" s="3" t="str">
        <f>IF($E122="","",$E122)</f>
        <v>CD45</v>
      </c>
      <c r="V122" s="3" t="str">
        <f>IF($G122="","",$G122)</f>
        <v>CD37</v>
      </c>
    </row>
    <row r="123" spans="1:23" ht="16" customHeight="1" x14ac:dyDescent="0.2">
      <c r="C123" s="10" t="s">
        <v>0</v>
      </c>
      <c r="D123" s="11"/>
      <c r="E123" s="11" t="str">
        <f>VLOOKUP(E122,Données!$A$2:$B$6,2,FALSE)</f>
        <v>Comité 45</v>
      </c>
      <c r="F123" s="12" t="s">
        <v>8</v>
      </c>
      <c r="G123" s="11" t="str">
        <f>VLOOKUP(G122,Données!$A$2:$B$6,2,FALSE)</f>
        <v>Comité 37</v>
      </c>
      <c r="H123" s="13"/>
      <c r="I123" s="11">
        <f>I128</f>
        <v>72</v>
      </c>
      <c r="J123" s="11">
        <f>J128</f>
        <v>100</v>
      </c>
      <c r="K123" s="13"/>
      <c r="L123" s="11"/>
      <c r="M123" s="11"/>
      <c r="N123" s="13"/>
      <c r="O123" s="11">
        <f>IF($I123="","",IF($I123&gt;$J123,Données!$F$2,0))</f>
        <v>0</v>
      </c>
      <c r="P123" s="11">
        <f>IF($J123="","",IF($J123&gt;$I123,Données!$F$2,0))</f>
        <v>1</v>
      </c>
      <c r="U123" s="3"/>
      <c r="V123" s="3"/>
    </row>
    <row r="124" spans="1:23" ht="16" customHeight="1" x14ac:dyDescent="0.2">
      <c r="D124" s="2" t="s">
        <v>33</v>
      </c>
      <c r="F124" s="5"/>
      <c r="I124" s="2">
        <v>7</v>
      </c>
      <c r="J124" s="2">
        <v>20</v>
      </c>
      <c r="L124" s="2">
        <v>7</v>
      </c>
      <c r="M124" s="2">
        <v>0</v>
      </c>
      <c r="U124" s="3"/>
      <c r="V124" s="3"/>
    </row>
    <row r="125" spans="1:23" ht="16" customHeight="1" x14ac:dyDescent="0.2">
      <c r="D125" s="2" t="s">
        <v>34</v>
      </c>
      <c r="F125" s="5"/>
      <c r="I125" s="2">
        <v>21</v>
      </c>
      <c r="J125" s="2">
        <v>40</v>
      </c>
      <c r="L125" s="2">
        <v>14</v>
      </c>
      <c r="M125" s="2">
        <v>0</v>
      </c>
      <c r="U125" s="3"/>
      <c r="V125" s="3"/>
    </row>
    <row r="126" spans="1:23" ht="16" customHeight="1" x14ac:dyDescent="0.2">
      <c r="D126" s="2" t="s">
        <v>35</v>
      </c>
      <c r="F126" s="5"/>
      <c r="I126" s="2">
        <v>25</v>
      </c>
      <c r="J126" s="2">
        <v>60</v>
      </c>
      <c r="L126" s="2">
        <v>4</v>
      </c>
      <c r="M126" s="2">
        <v>0</v>
      </c>
      <c r="U126" s="3"/>
      <c r="V126" s="3"/>
    </row>
    <row r="127" spans="1:23" ht="16" customHeight="1" x14ac:dyDescent="0.2">
      <c r="D127" s="2" t="s">
        <v>36</v>
      </c>
      <c r="F127" s="5"/>
      <c r="I127" s="2">
        <v>43</v>
      </c>
      <c r="J127" s="2">
        <v>80</v>
      </c>
      <c r="L127" s="2">
        <v>18</v>
      </c>
      <c r="M127" s="2">
        <v>0</v>
      </c>
      <c r="U127" s="3"/>
      <c r="V127" s="3"/>
    </row>
    <row r="128" spans="1:23" ht="16" customHeight="1" x14ac:dyDescent="0.2">
      <c r="D128" s="2" t="s">
        <v>37</v>
      </c>
      <c r="F128" s="5"/>
      <c r="I128" s="2">
        <v>72</v>
      </c>
      <c r="J128" s="2">
        <v>100</v>
      </c>
      <c r="L128" s="2">
        <v>21</v>
      </c>
      <c r="M128" s="2">
        <v>0</v>
      </c>
      <c r="U128" s="3"/>
      <c r="V128" s="3"/>
    </row>
    <row r="130" spans="3:29" ht="16" customHeight="1" x14ac:dyDescent="0.2">
      <c r="C130" s="10" t="s">
        <v>1</v>
      </c>
      <c r="D130" s="11"/>
      <c r="E130" s="11" t="str">
        <f>VLOOKUP(E122,Données!$A$2:$B$6,2,FALSE)</f>
        <v>Comité 45</v>
      </c>
      <c r="F130" s="12" t="s">
        <v>8</v>
      </c>
      <c r="G130" s="11" t="str">
        <f>VLOOKUP(G122,Données!$A$2:$B$6,2,FALSE)</f>
        <v>Comité 37</v>
      </c>
      <c r="H130" s="13"/>
      <c r="I130" s="11">
        <f>I135</f>
        <v>100</v>
      </c>
      <c r="J130" s="11">
        <f>J135</f>
        <v>0</v>
      </c>
      <c r="K130" s="13"/>
      <c r="L130" s="11"/>
      <c r="M130" s="11"/>
      <c r="N130" s="13"/>
      <c r="O130" s="11">
        <f>IF($I130="","",IF($I130&gt;$J130,Données!$F$2,0))</f>
        <v>1</v>
      </c>
      <c r="P130" s="11">
        <f>IF($J130="","",IF($J130&gt;$I130,Données!$F$2,0))</f>
        <v>0</v>
      </c>
      <c r="S130" s="25">
        <v>-1</v>
      </c>
      <c r="U130" s="3"/>
      <c r="V130" s="3"/>
    </row>
    <row r="131" spans="3:29" ht="16" customHeight="1" x14ac:dyDescent="0.2">
      <c r="C131" s="9"/>
      <c r="D131" s="2" t="s">
        <v>40</v>
      </c>
      <c r="F131" s="5"/>
      <c r="I131" s="2">
        <v>20</v>
      </c>
      <c r="J131" s="25">
        <v>0</v>
      </c>
      <c r="L131" s="2">
        <v>21</v>
      </c>
      <c r="M131" s="2">
        <v>0</v>
      </c>
      <c r="U131" s="3"/>
      <c r="V131" s="3"/>
      <c r="Y131" s="2"/>
      <c r="Z131" s="2"/>
      <c r="AB131" s="2"/>
      <c r="AC131" s="2">
        <v>21</v>
      </c>
    </row>
    <row r="132" spans="3:29" ht="16" customHeight="1" x14ac:dyDescent="0.2">
      <c r="C132" s="9"/>
      <c r="D132" s="2" t="s">
        <v>41</v>
      </c>
      <c r="F132" s="5"/>
      <c r="I132" s="2">
        <v>40</v>
      </c>
      <c r="J132" s="25">
        <v>0</v>
      </c>
      <c r="L132" s="2">
        <v>21</v>
      </c>
      <c r="M132" s="2">
        <v>0</v>
      </c>
      <c r="U132" s="3"/>
      <c r="V132" s="3"/>
      <c r="Y132" s="2"/>
      <c r="Z132" s="2"/>
      <c r="AB132" s="2"/>
      <c r="AC132" s="2">
        <v>21</v>
      </c>
    </row>
    <row r="133" spans="3:29" ht="16" customHeight="1" x14ac:dyDescent="0.2">
      <c r="C133" s="9"/>
      <c r="D133" s="2" t="s">
        <v>39</v>
      </c>
      <c r="F133" s="5"/>
      <c r="I133" s="2">
        <v>60</v>
      </c>
      <c r="J133" s="25">
        <v>0</v>
      </c>
      <c r="L133" s="2">
        <v>21</v>
      </c>
      <c r="M133" s="2">
        <v>0</v>
      </c>
      <c r="U133" s="3"/>
      <c r="V133" s="3"/>
      <c r="Y133" s="2"/>
      <c r="Z133" s="2"/>
      <c r="AB133" s="2"/>
      <c r="AC133" s="2">
        <v>21</v>
      </c>
    </row>
    <row r="134" spans="3:29" ht="16" customHeight="1" x14ac:dyDescent="0.2">
      <c r="C134" s="9"/>
      <c r="D134" s="2" t="s">
        <v>42</v>
      </c>
      <c r="F134" s="5"/>
      <c r="I134" s="2">
        <v>80</v>
      </c>
      <c r="J134" s="25">
        <v>0</v>
      </c>
      <c r="L134" s="2">
        <v>21</v>
      </c>
      <c r="M134" s="2">
        <v>0</v>
      </c>
      <c r="U134" s="3"/>
      <c r="V134" s="3"/>
      <c r="Y134" s="2"/>
      <c r="Z134" s="2"/>
      <c r="AB134" s="2"/>
      <c r="AC134" s="2">
        <v>21</v>
      </c>
    </row>
    <row r="135" spans="3:29" ht="16" customHeight="1" x14ac:dyDescent="0.2">
      <c r="C135" s="9"/>
      <c r="D135" s="2" t="s">
        <v>43</v>
      </c>
      <c r="F135" s="5"/>
      <c r="I135" s="2">
        <v>100</v>
      </c>
      <c r="J135" s="25">
        <v>0</v>
      </c>
      <c r="L135" s="2">
        <v>21</v>
      </c>
      <c r="M135" s="2">
        <v>0</v>
      </c>
      <c r="U135" s="3"/>
      <c r="V135" s="3"/>
      <c r="Y135" s="2"/>
      <c r="Z135" s="2"/>
      <c r="AB135" s="2"/>
      <c r="AC135" s="2">
        <v>13</v>
      </c>
    </row>
    <row r="137" spans="3:29" ht="16" customHeight="1" x14ac:dyDescent="0.2">
      <c r="C137" s="10" t="s">
        <v>2</v>
      </c>
      <c r="D137" s="11"/>
      <c r="E137" s="11" t="str">
        <f>VLOOKUP(E122,Données!$A$2:$B$6,2,FALSE)</f>
        <v>Comité 45</v>
      </c>
      <c r="F137" s="12" t="s">
        <v>8</v>
      </c>
      <c r="G137" s="11" t="str">
        <f>VLOOKUP(G122,Données!$A$2:$B$6,2,FALSE)</f>
        <v>Comité 37</v>
      </c>
      <c r="H137" s="13"/>
      <c r="I137" s="11">
        <f>I142</f>
        <v>100</v>
      </c>
      <c r="J137" s="11">
        <f>J142</f>
        <v>52</v>
      </c>
      <c r="K137" s="13"/>
      <c r="L137" s="11"/>
      <c r="M137" s="11"/>
      <c r="N137" s="13"/>
      <c r="O137" s="11">
        <f>IF($I137="","",IF($I137&gt;$J137,Données!$F$2,0))</f>
        <v>1</v>
      </c>
      <c r="P137" s="11">
        <f>IF($J137="","",IF($J137&gt;$I137,Données!$F$2,0))</f>
        <v>0</v>
      </c>
      <c r="U137" s="3"/>
      <c r="V137" s="3"/>
    </row>
    <row r="138" spans="3:29" ht="16" customHeight="1" x14ac:dyDescent="0.2">
      <c r="D138" s="2" t="s">
        <v>34</v>
      </c>
      <c r="I138" s="2">
        <v>20</v>
      </c>
      <c r="J138" s="2">
        <v>10</v>
      </c>
      <c r="L138" s="2">
        <v>21</v>
      </c>
      <c r="M138" s="2">
        <v>10</v>
      </c>
    </row>
    <row r="139" spans="3:29" ht="16" customHeight="1" x14ac:dyDescent="0.2">
      <c r="D139" s="2" t="s">
        <v>33</v>
      </c>
      <c r="I139" s="2">
        <v>40</v>
      </c>
      <c r="J139" s="2">
        <v>20</v>
      </c>
      <c r="L139" s="2">
        <v>21</v>
      </c>
      <c r="M139" s="2">
        <v>10</v>
      </c>
    </row>
    <row r="140" spans="3:29" ht="16" customHeight="1" x14ac:dyDescent="0.2">
      <c r="D140" s="2" t="s">
        <v>48</v>
      </c>
      <c r="I140" s="2">
        <v>60</v>
      </c>
      <c r="J140" s="2">
        <v>26</v>
      </c>
      <c r="L140" s="2">
        <v>21</v>
      </c>
      <c r="M140" s="2">
        <v>6</v>
      </c>
    </row>
    <row r="141" spans="3:29" ht="16" customHeight="1" x14ac:dyDescent="0.2">
      <c r="D141" s="2" t="s">
        <v>37</v>
      </c>
      <c r="I141" s="2">
        <v>80</v>
      </c>
      <c r="J141" s="2">
        <v>35</v>
      </c>
      <c r="L141" s="2">
        <v>21</v>
      </c>
      <c r="M141" s="2">
        <v>9</v>
      </c>
    </row>
    <row r="142" spans="3:29" ht="16" customHeight="1" x14ac:dyDescent="0.2">
      <c r="D142" s="2" t="s">
        <v>36</v>
      </c>
      <c r="I142" s="2">
        <v>100</v>
      </c>
      <c r="J142" s="2">
        <v>52</v>
      </c>
      <c r="L142" s="2">
        <v>21</v>
      </c>
      <c r="M142" s="2">
        <v>17</v>
      </c>
    </row>
    <row r="144" spans="3:29" ht="16" customHeight="1" x14ac:dyDescent="0.2">
      <c r="C144" s="10" t="s">
        <v>3</v>
      </c>
      <c r="D144" s="11"/>
      <c r="E144" s="11" t="str">
        <f>VLOOKUP(E122,Données!$A$2:$B$6,2,FALSE)</f>
        <v>Comité 45</v>
      </c>
      <c r="F144" s="12" t="s">
        <v>8</v>
      </c>
      <c r="G144" s="11" t="str">
        <f>VLOOKUP(G122,Données!$A$2:$B$6,2,FALSE)</f>
        <v>Comité 37</v>
      </c>
      <c r="H144" s="13"/>
      <c r="I144" s="11">
        <f>I149</f>
        <v>76</v>
      </c>
      <c r="J144" s="11">
        <f>J149</f>
        <v>100</v>
      </c>
      <c r="K144" s="13"/>
      <c r="L144" s="11"/>
      <c r="M144" s="11"/>
      <c r="N144" s="13"/>
      <c r="O144" s="11">
        <f>IF($I144="","",IF($I144&gt;$J144,Données!$F$2,0))</f>
        <v>0</v>
      </c>
      <c r="P144" s="11">
        <f>IF($J144="","",IF($J144&gt;$I144,Données!$F$2,0))</f>
        <v>1</v>
      </c>
      <c r="U144" s="3"/>
      <c r="V144" s="3"/>
    </row>
    <row r="145" spans="2:23" ht="16" customHeight="1" x14ac:dyDescent="0.2">
      <c r="D145" s="2" t="s">
        <v>45</v>
      </c>
      <c r="I145" s="2">
        <v>16</v>
      </c>
      <c r="J145" s="2">
        <v>20</v>
      </c>
      <c r="L145" s="2">
        <v>16</v>
      </c>
      <c r="M145" s="2">
        <v>21</v>
      </c>
    </row>
    <row r="146" spans="2:23" ht="16" customHeight="1" x14ac:dyDescent="0.2">
      <c r="D146" s="2" t="s">
        <v>47</v>
      </c>
      <c r="I146" s="2">
        <v>31</v>
      </c>
      <c r="J146" s="2">
        <v>40</v>
      </c>
      <c r="L146" s="2">
        <v>15</v>
      </c>
      <c r="M146" s="2">
        <v>21</v>
      </c>
    </row>
    <row r="147" spans="2:23" ht="16" customHeight="1" x14ac:dyDescent="0.2">
      <c r="D147" s="2" t="s">
        <v>49</v>
      </c>
      <c r="I147" s="2">
        <v>44</v>
      </c>
      <c r="J147" s="2">
        <v>60</v>
      </c>
      <c r="L147" s="2">
        <v>13</v>
      </c>
      <c r="M147" s="2">
        <v>21</v>
      </c>
    </row>
    <row r="148" spans="2:23" ht="16" customHeight="1" x14ac:dyDescent="0.2">
      <c r="D148" s="2" t="s">
        <v>51</v>
      </c>
      <c r="I148" s="2">
        <v>65</v>
      </c>
      <c r="J148" s="2">
        <v>80</v>
      </c>
      <c r="L148" s="2">
        <v>22</v>
      </c>
      <c r="M148" s="2">
        <v>20</v>
      </c>
    </row>
    <row r="149" spans="2:23" ht="16" customHeight="1" x14ac:dyDescent="0.2">
      <c r="D149" s="2" t="s">
        <v>53</v>
      </c>
      <c r="I149" s="2">
        <v>76</v>
      </c>
      <c r="J149" s="2">
        <v>100</v>
      </c>
      <c r="L149" s="2">
        <v>11</v>
      </c>
      <c r="M149" s="2">
        <v>21</v>
      </c>
    </row>
    <row r="151" spans="2:23" ht="16" customHeight="1" x14ac:dyDescent="0.2">
      <c r="C151" s="10" t="s">
        <v>4</v>
      </c>
      <c r="D151" s="11"/>
      <c r="E151" s="11" t="str">
        <f>VLOOKUP(E122,Données!$A$2:$B$6,2,FALSE)</f>
        <v>Comité 45</v>
      </c>
      <c r="F151" s="12" t="s">
        <v>8</v>
      </c>
      <c r="G151" s="11" t="str">
        <f>VLOOKUP(G122,Données!$A$2:$B$6,2,FALSE)</f>
        <v>Comité 37</v>
      </c>
      <c r="H151" s="13"/>
      <c r="I151" s="11">
        <f>I156</f>
        <v>100</v>
      </c>
      <c r="J151" s="11">
        <f>J156</f>
        <v>88</v>
      </c>
      <c r="K151" s="13"/>
      <c r="L151" s="11"/>
      <c r="M151" s="11"/>
      <c r="N151" s="13"/>
      <c r="O151" s="11">
        <f>IF($I151="","",IF($I151&gt;$J151,Données!$F$2,0))</f>
        <v>1</v>
      </c>
      <c r="P151" s="11">
        <f>IF($J151="","",IF($J151&gt;$I151,Données!$F$2,0))</f>
        <v>0</v>
      </c>
      <c r="U151" s="3"/>
      <c r="V151" s="3"/>
    </row>
    <row r="152" spans="2:23" ht="16" customHeight="1" x14ac:dyDescent="0.2">
      <c r="D152" s="2" t="s">
        <v>46</v>
      </c>
      <c r="I152" s="2">
        <v>20</v>
      </c>
      <c r="J152" s="2">
        <v>5</v>
      </c>
      <c r="L152" s="2">
        <v>21</v>
      </c>
      <c r="M152" s="2">
        <v>5</v>
      </c>
    </row>
    <row r="153" spans="2:23" ht="16" customHeight="1" x14ac:dyDescent="0.2">
      <c r="D153" s="2" t="s">
        <v>39</v>
      </c>
      <c r="I153" s="2">
        <v>40</v>
      </c>
      <c r="J153" s="2">
        <v>27</v>
      </c>
      <c r="L153" s="2">
        <v>20</v>
      </c>
      <c r="M153" s="2">
        <v>22</v>
      </c>
    </row>
    <row r="154" spans="2:23" ht="16" customHeight="1" x14ac:dyDescent="0.2">
      <c r="D154" s="2" t="s">
        <v>50</v>
      </c>
      <c r="I154" s="2">
        <v>60</v>
      </c>
      <c r="J154" s="2">
        <v>55</v>
      </c>
      <c r="L154" s="2">
        <v>14</v>
      </c>
      <c r="M154" s="2">
        <v>21</v>
      </c>
    </row>
    <row r="155" spans="2:23" ht="16" customHeight="1" x14ac:dyDescent="0.2">
      <c r="D155" s="2" t="s">
        <v>52</v>
      </c>
      <c r="I155" s="2">
        <v>80</v>
      </c>
      <c r="J155" s="2">
        <v>77</v>
      </c>
      <c r="L155" s="2">
        <v>20</v>
      </c>
      <c r="M155" s="2">
        <v>22</v>
      </c>
    </row>
    <row r="156" spans="2:23" ht="16" customHeight="1" x14ac:dyDescent="0.2">
      <c r="D156" s="2" t="s">
        <v>54</v>
      </c>
      <c r="I156" s="2">
        <v>100</v>
      </c>
      <c r="J156" s="2">
        <v>88</v>
      </c>
      <c r="L156" s="2">
        <v>21</v>
      </c>
      <c r="M156" s="2">
        <v>11</v>
      </c>
    </row>
    <row r="158" spans="2:23" ht="16" customHeight="1" x14ac:dyDescent="0.2">
      <c r="B158" s="14" t="s">
        <v>55</v>
      </c>
      <c r="C158" s="14" t="s">
        <v>44</v>
      </c>
      <c r="D158" s="24"/>
      <c r="E158" s="16" t="str">
        <f>VLOOKUP(E122,Données!$A$2:$B$6,2,FALSE)</f>
        <v>Comité 45</v>
      </c>
      <c r="F158" s="17" t="s">
        <v>8</v>
      </c>
      <c r="G158" s="16" t="str">
        <f>VLOOKUP(G122,Données!$A$2:$B$6,2,FALSE)</f>
        <v>Comité 37</v>
      </c>
      <c r="H158" s="15"/>
      <c r="I158" s="16">
        <f>SUM(I123,I130,I137,I144,I151)</f>
        <v>448</v>
      </c>
      <c r="J158" s="16">
        <f>SUM(J123,J130,J137,J144,J151)</f>
        <v>340</v>
      </c>
      <c r="K158" s="15"/>
      <c r="L158" s="16"/>
      <c r="M158" s="16"/>
      <c r="N158" s="15"/>
      <c r="O158" s="16">
        <f>SUM(O123,O130,O137,O144,O151)</f>
        <v>3</v>
      </c>
      <c r="P158" s="16">
        <f>SUM(P123,P130,P137,P144,P151)</f>
        <v>2</v>
      </c>
      <c r="Q158" s="15"/>
      <c r="R158" s="16">
        <f>SUM(R123,R130,R137,R144,R151)</f>
        <v>0</v>
      </c>
      <c r="S158" s="16">
        <f>SUM(S123,S130,S137,S144,S151)</f>
        <v>-1</v>
      </c>
      <c r="T158" s="15"/>
      <c r="U158" s="16">
        <f>IF(AND($I158=0,$J158=0),0,IF($O158&gt;$P158,Données!$J$2,IF($O158=$P158,Données!$J$3,IF($P158&gt;$O158,Données!$J$4,0))))</f>
        <v>3</v>
      </c>
      <c r="V158" s="16">
        <f>IF(AND($I158=0,$J158=0),0,IF($P158&gt;$O158,Données!$J$2,IF($O158=$P158,Données!$J$3,IF($O158&gt;$P158,Données!$J$4,0))))</f>
        <v>1</v>
      </c>
      <c r="W158" s="15"/>
    </row>
    <row r="161" spans="1:24" ht="16" customHeight="1" x14ac:dyDescent="0.2">
      <c r="C161" s="1" t="s">
        <v>38</v>
      </c>
      <c r="D161" s="2" t="s">
        <v>30</v>
      </c>
      <c r="I161" s="26" t="s">
        <v>31</v>
      </c>
      <c r="J161" s="26"/>
      <c r="L161" s="26" t="s">
        <v>32</v>
      </c>
      <c r="M161" s="26"/>
      <c r="O161" s="26" t="s">
        <v>19</v>
      </c>
      <c r="P161" s="26"/>
      <c r="R161" s="26" t="s">
        <v>9</v>
      </c>
      <c r="S161" s="26"/>
      <c r="U161" s="27" t="s">
        <v>20</v>
      </c>
      <c r="V161" s="27"/>
    </row>
    <row r="162" spans="1:24" ht="16" customHeight="1" x14ac:dyDescent="0.2">
      <c r="A162" s="4">
        <f>A82+$A$1</f>
        <v>0.5625</v>
      </c>
      <c r="B162" s="1" t="s">
        <v>56</v>
      </c>
      <c r="E162" s="3" t="s">
        <v>14</v>
      </c>
      <c r="G162" s="8" t="s">
        <v>16</v>
      </c>
      <c r="I162" s="2" t="str">
        <f>IF($E162="","",$E162)</f>
        <v>CD18</v>
      </c>
      <c r="J162" s="2" t="str">
        <f>IF($G162="","",$G162)</f>
        <v>CD37</v>
      </c>
      <c r="L162" s="2" t="str">
        <f>IF($E162="","",$E162)</f>
        <v>CD18</v>
      </c>
      <c r="M162" s="2" t="str">
        <f>IF($G162="","",$G162)</f>
        <v>CD37</v>
      </c>
      <c r="O162" s="2" t="str">
        <f>IF($E162="","",$E162)</f>
        <v>CD18</v>
      </c>
      <c r="P162" s="2" t="str">
        <f>IF($G162="","",$G162)</f>
        <v>CD37</v>
      </c>
      <c r="R162" s="2" t="str">
        <f>IF($E162="","",$E162)</f>
        <v>CD18</v>
      </c>
      <c r="S162" s="2" t="str">
        <f>IF($G162="","",$G162)</f>
        <v>CD37</v>
      </c>
      <c r="U162" s="3" t="str">
        <f>IF($E162="","",$E162)</f>
        <v>CD18</v>
      </c>
      <c r="V162" s="3" t="str">
        <f>IF($G162="","",$G162)</f>
        <v>CD37</v>
      </c>
    </row>
    <row r="163" spans="1:24" ht="16" customHeight="1" x14ac:dyDescent="0.2">
      <c r="C163" s="10" t="s">
        <v>0</v>
      </c>
      <c r="D163" s="11"/>
      <c r="E163" s="11" t="str">
        <f>VLOOKUP(E162,Données!$A$2:$B$6,2,FALSE)</f>
        <v>Comité 18</v>
      </c>
      <c r="F163" s="12" t="s">
        <v>8</v>
      </c>
      <c r="G163" s="11" t="str">
        <f>VLOOKUP(G162,Données!$A$2:$B$6,2,FALSE)</f>
        <v>Comité 37</v>
      </c>
      <c r="H163" s="13"/>
      <c r="I163" s="11">
        <f>I168</f>
        <v>50</v>
      </c>
      <c r="J163" s="11">
        <f>J168</f>
        <v>100</v>
      </c>
      <c r="K163" s="13"/>
      <c r="L163" s="11"/>
      <c r="M163" s="11"/>
      <c r="N163" s="13"/>
      <c r="O163" s="11">
        <f>IF($I163="","",IF($I163&gt;$J163,Données!$F$2,0))</f>
        <v>0</v>
      </c>
      <c r="P163" s="11">
        <f>IF($J163="","",IF($J163&gt;$I163,Données!$F$2,0))</f>
        <v>1</v>
      </c>
      <c r="U163" s="3"/>
      <c r="V163" s="3"/>
      <c r="X163" s="1"/>
    </row>
    <row r="164" spans="1:24" ht="16" customHeight="1" x14ac:dyDescent="0.2">
      <c r="A164" s="4"/>
      <c r="D164" s="2" t="s">
        <v>33</v>
      </c>
      <c r="F164" s="5"/>
      <c r="I164" s="2">
        <v>5</v>
      </c>
      <c r="J164" s="2">
        <v>20</v>
      </c>
      <c r="L164" s="2">
        <v>5</v>
      </c>
      <c r="M164" s="2">
        <v>21</v>
      </c>
      <c r="U164" s="3"/>
      <c r="V164" s="3"/>
      <c r="X164" s="1"/>
    </row>
    <row r="165" spans="1:24" ht="16" customHeight="1" x14ac:dyDescent="0.2">
      <c r="A165" s="4"/>
      <c r="D165" s="2" t="s">
        <v>34</v>
      </c>
      <c r="F165" s="5"/>
      <c r="I165" s="2">
        <v>15</v>
      </c>
      <c r="J165" s="2">
        <v>40</v>
      </c>
      <c r="L165" s="2">
        <v>10</v>
      </c>
      <c r="M165" s="2">
        <v>21</v>
      </c>
      <c r="U165" s="3"/>
      <c r="V165" s="3"/>
      <c r="X165" s="1"/>
    </row>
    <row r="166" spans="1:24" ht="16" customHeight="1" x14ac:dyDescent="0.2">
      <c r="A166" s="4"/>
      <c r="D166" s="2" t="s">
        <v>35</v>
      </c>
      <c r="F166" s="5"/>
      <c r="I166" s="2">
        <v>26</v>
      </c>
      <c r="J166" s="2">
        <v>60</v>
      </c>
      <c r="L166" s="2">
        <v>11</v>
      </c>
      <c r="M166" s="2">
        <v>21</v>
      </c>
      <c r="U166" s="3"/>
      <c r="V166" s="3"/>
      <c r="X166" s="1"/>
    </row>
    <row r="167" spans="1:24" ht="16" customHeight="1" x14ac:dyDescent="0.2">
      <c r="A167" s="4"/>
      <c r="D167" s="2" t="s">
        <v>36</v>
      </c>
      <c r="F167" s="5"/>
      <c r="I167" s="2">
        <v>38</v>
      </c>
      <c r="J167" s="2">
        <v>80</v>
      </c>
      <c r="L167" s="2">
        <v>12</v>
      </c>
      <c r="M167" s="2">
        <v>21</v>
      </c>
      <c r="U167" s="3"/>
      <c r="V167" s="3"/>
      <c r="X167" s="1"/>
    </row>
    <row r="168" spans="1:24" ht="16" customHeight="1" x14ac:dyDescent="0.2">
      <c r="A168" s="4"/>
      <c r="D168" s="2" t="s">
        <v>37</v>
      </c>
      <c r="F168" s="5"/>
      <c r="I168" s="2">
        <v>50</v>
      </c>
      <c r="J168" s="2">
        <v>100</v>
      </c>
      <c r="L168" s="2">
        <v>12</v>
      </c>
      <c r="M168" s="2">
        <v>21</v>
      </c>
      <c r="U168" s="3"/>
      <c r="V168" s="3"/>
      <c r="X168" s="1"/>
    </row>
    <row r="170" spans="1:24" ht="16" customHeight="1" x14ac:dyDescent="0.2">
      <c r="C170" s="10" t="s">
        <v>1</v>
      </c>
      <c r="D170" s="11"/>
      <c r="E170" s="11" t="str">
        <f>VLOOKUP(E162,Données!$A$2:$B$6,2,FALSE)</f>
        <v>Comité 18</v>
      </c>
      <c r="F170" s="12" t="s">
        <v>8</v>
      </c>
      <c r="G170" s="11" t="str">
        <f>VLOOKUP(G162,Données!$A$2:$B$6,2,FALSE)</f>
        <v>Comité 37</v>
      </c>
      <c r="H170" s="13"/>
      <c r="I170" s="11">
        <f>I175</f>
        <v>100</v>
      </c>
      <c r="J170" s="11">
        <f>J175</f>
        <v>0</v>
      </c>
      <c r="K170" s="13"/>
      <c r="L170" s="11"/>
      <c r="M170" s="11"/>
      <c r="N170" s="13"/>
      <c r="O170" s="11">
        <f>IF($I170="","",IF($I170&gt;$J170,Données!$F$2,0))</f>
        <v>1</v>
      </c>
      <c r="P170" s="11">
        <f>IF($J170="","",IF($J170&gt;$I170,Données!$F$2,0))</f>
        <v>0</v>
      </c>
      <c r="S170" s="25">
        <v>-1</v>
      </c>
      <c r="U170" s="3"/>
      <c r="V170" s="3"/>
      <c r="X170" s="1"/>
    </row>
    <row r="171" spans="1:24" ht="16" customHeight="1" x14ac:dyDescent="0.2">
      <c r="C171" s="9"/>
      <c r="D171" s="2" t="s">
        <v>40</v>
      </c>
      <c r="F171" s="5"/>
      <c r="I171" s="2">
        <v>20</v>
      </c>
      <c r="J171" s="25">
        <v>0</v>
      </c>
      <c r="L171" s="2">
        <v>21</v>
      </c>
      <c r="M171" s="2">
        <v>0</v>
      </c>
      <c r="U171" s="3"/>
      <c r="V171" s="3"/>
      <c r="X171" s="1"/>
    </row>
    <row r="172" spans="1:24" ht="16" customHeight="1" x14ac:dyDescent="0.2">
      <c r="C172" s="9"/>
      <c r="D172" s="2" t="s">
        <v>41</v>
      </c>
      <c r="F172" s="5"/>
      <c r="I172" s="2">
        <v>40</v>
      </c>
      <c r="J172" s="25">
        <v>0</v>
      </c>
      <c r="L172" s="2">
        <v>21</v>
      </c>
      <c r="M172" s="2">
        <v>0</v>
      </c>
      <c r="U172" s="3"/>
      <c r="V172" s="3"/>
      <c r="X172" s="1"/>
    </row>
    <row r="173" spans="1:24" ht="16" customHeight="1" x14ac:dyDescent="0.2">
      <c r="C173" s="9"/>
      <c r="D173" s="2" t="s">
        <v>39</v>
      </c>
      <c r="F173" s="5"/>
      <c r="I173" s="2">
        <v>60</v>
      </c>
      <c r="J173" s="25">
        <v>0</v>
      </c>
      <c r="L173" s="2">
        <v>21</v>
      </c>
      <c r="M173" s="2">
        <v>0</v>
      </c>
      <c r="U173" s="3"/>
      <c r="V173" s="3"/>
      <c r="X173" s="1"/>
    </row>
    <row r="174" spans="1:24" ht="16" customHeight="1" x14ac:dyDescent="0.2">
      <c r="C174" s="9"/>
      <c r="D174" s="2" t="s">
        <v>42</v>
      </c>
      <c r="F174" s="5"/>
      <c r="I174" s="2">
        <v>80</v>
      </c>
      <c r="J174" s="25">
        <v>0</v>
      </c>
      <c r="L174" s="2">
        <v>21</v>
      </c>
      <c r="M174" s="2">
        <v>0</v>
      </c>
      <c r="U174" s="3"/>
      <c r="V174" s="3"/>
      <c r="X174" s="1"/>
    </row>
    <row r="175" spans="1:24" ht="16" customHeight="1" x14ac:dyDescent="0.2">
      <c r="C175" s="9"/>
      <c r="D175" s="2" t="s">
        <v>43</v>
      </c>
      <c r="F175" s="5"/>
      <c r="I175" s="2">
        <v>100</v>
      </c>
      <c r="J175" s="25">
        <v>0</v>
      </c>
      <c r="L175" s="2">
        <v>21</v>
      </c>
      <c r="M175" s="2">
        <v>0</v>
      </c>
      <c r="U175" s="3"/>
      <c r="V175" s="3"/>
      <c r="X175" s="1"/>
    </row>
    <row r="177" spans="3:24" ht="16" customHeight="1" x14ac:dyDescent="0.2">
      <c r="C177" s="10" t="s">
        <v>2</v>
      </c>
      <c r="D177" s="11"/>
      <c r="E177" s="11" t="str">
        <f>VLOOKUP(E162,Données!$A$2:$B$6,2,FALSE)</f>
        <v>Comité 18</v>
      </c>
      <c r="F177" s="12" t="s">
        <v>8</v>
      </c>
      <c r="G177" s="11" t="str">
        <f>VLOOKUP(G162,Données!$A$2:$B$6,2,FALSE)</f>
        <v>Comité 37</v>
      </c>
      <c r="H177" s="13"/>
      <c r="I177" s="11">
        <f>I182</f>
        <v>100</v>
      </c>
      <c r="J177" s="11">
        <f>J182</f>
        <v>35</v>
      </c>
      <c r="K177" s="13"/>
      <c r="L177" s="11"/>
      <c r="M177" s="11"/>
      <c r="N177" s="13"/>
      <c r="O177" s="11">
        <f>IF($I177="","",IF($I177&gt;$J177,Données!$F$2,0))</f>
        <v>1</v>
      </c>
      <c r="P177" s="11">
        <f>IF($J177="","",IF($J177&gt;$I177,Données!$F$2,0))</f>
        <v>0</v>
      </c>
      <c r="U177" s="3"/>
      <c r="V177" s="3"/>
      <c r="X177" s="1"/>
    </row>
    <row r="178" spans="3:24" ht="16" customHeight="1" x14ac:dyDescent="0.2">
      <c r="D178" s="2" t="s">
        <v>34</v>
      </c>
      <c r="I178" s="2">
        <v>20</v>
      </c>
      <c r="J178" s="2">
        <v>3</v>
      </c>
      <c r="L178" s="2">
        <v>21</v>
      </c>
      <c r="M178" s="2">
        <v>3</v>
      </c>
    </row>
    <row r="179" spans="3:24" ht="16" customHeight="1" x14ac:dyDescent="0.2">
      <c r="D179" s="2" t="s">
        <v>33</v>
      </c>
      <c r="I179" s="2">
        <v>40</v>
      </c>
      <c r="J179" s="2">
        <v>9</v>
      </c>
      <c r="L179" s="2">
        <v>21</v>
      </c>
      <c r="M179" s="2">
        <v>6</v>
      </c>
    </row>
    <row r="180" spans="3:24" ht="16" customHeight="1" x14ac:dyDescent="0.2">
      <c r="D180" s="2" t="s">
        <v>48</v>
      </c>
      <c r="I180" s="2">
        <v>60</v>
      </c>
      <c r="J180" s="2">
        <v>20</v>
      </c>
      <c r="L180" s="2">
        <v>21</v>
      </c>
      <c r="M180" s="2">
        <v>11</v>
      </c>
    </row>
    <row r="181" spans="3:24" ht="16" customHeight="1" x14ac:dyDescent="0.2">
      <c r="D181" s="2" t="s">
        <v>37</v>
      </c>
      <c r="I181" s="2">
        <v>80</v>
      </c>
      <c r="J181" s="2">
        <v>28</v>
      </c>
      <c r="L181" s="2">
        <v>21</v>
      </c>
      <c r="M181" s="2">
        <v>8</v>
      </c>
    </row>
    <row r="182" spans="3:24" ht="16" customHeight="1" x14ac:dyDescent="0.2">
      <c r="D182" s="2" t="s">
        <v>36</v>
      </c>
      <c r="I182" s="2">
        <v>100</v>
      </c>
      <c r="J182" s="2">
        <v>35</v>
      </c>
      <c r="L182" s="2">
        <v>21</v>
      </c>
      <c r="M182" s="2">
        <v>7</v>
      </c>
    </row>
    <row r="184" spans="3:24" ht="16" customHeight="1" x14ac:dyDescent="0.2">
      <c r="C184" s="10" t="s">
        <v>3</v>
      </c>
      <c r="D184" s="11"/>
      <c r="E184" s="11" t="str">
        <f>VLOOKUP(E162,Données!$A$2:$B$6,2,FALSE)</f>
        <v>Comité 18</v>
      </c>
      <c r="F184" s="12" t="s">
        <v>8</v>
      </c>
      <c r="G184" s="11" t="str">
        <f>VLOOKUP(G162,Données!$A$2:$B$6,2,FALSE)</f>
        <v>Comité 37</v>
      </c>
      <c r="H184" s="13"/>
      <c r="I184" s="11">
        <f>I189</f>
        <v>28</v>
      </c>
      <c r="J184" s="11">
        <f>J189</f>
        <v>100</v>
      </c>
      <c r="K184" s="13"/>
      <c r="L184" s="11"/>
      <c r="M184" s="11"/>
      <c r="N184" s="13"/>
      <c r="O184" s="11">
        <f>IF($I184="","",IF($I184&gt;$J184,Données!$F$2,0))</f>
        <v>0</v>
      </c>
      <c r="P184" s="11">
        <f>IF($J184="","",IF($J184&gt;$I184,Données!$F$2,0))</f>
        <v>1</v>
      </c>
      <c r="U184" s="3"/>
      <c r="V184" s="3"/>
      <c r="X184" s="1"/>
    </row>
    <row r="185" spans="3:24" ht="16" customHeight="1" x14ac:dyDescent="0.2">
      <c r="D185" s="2" t="s">
        <v>45</v>
      </c>
      <c r="I185" s="2">
        <v>0</v>
      </c>
      <c r="J185" s="2">
        <v>20</v>
      </c>
      <c r="L185" s="2">
        <v>0</v>
      </c>
      <c r="M185" s="2">
        <v>21</v>
      </c>
    </row>
    <row r="186" spans="3:24" ht="16" customHeight="1" x14ac:dyDescent="0.2">
      <c r="D186" s="2" t="s">
        <v>47</v>
      </c>
      <c r="I186" s="2">
        <v>4</v>
      </c>
      <c r="J186" s="2">
        <v>40</v>
      </c>
      <c r="L186" s="2">
        <v>4</v>
      </c>
      <c r="M186" s="2">
        <v>21</v>
      </c>
    </row>
    <row r="187" spans="3:24" ht="16" customHeight="1" x14ac:dyDescent="0.2">
      <c r="D187" s="2" t="s">
        <v>49</v>
      </c>
      <c r="I187" s="2">
        <v>14</v>
      </c>
      <c r="J187" s="2">
        <v>60</v>
      </c>
      <c r="L187" s="2">
        <v>10</v>
      </c>
      <c r="M187" s="2">
        <v>21</v>
      </c>
    </row>
    <row r="188" spans="3:24" ht="16" customHeight="1" x14ac:dyDescent="0.2">
      <c r="D188" s="2" t="s">
        <v>51</v>
      </c>
      <c r="I188" s="2">
        <v>18</v>
      </c>
      <c r="J188" s="2">
        <v>80</v>
      </c>
      <c r="L188" s="2">
        <v>4</v>
      </c>
      <c r="M188" s="2">
        <v>21</v>
      </c>
    </row>
    <row r="189" spans="3:24" ht="16" customHeight="1" x14ac:dyDescent="0.2">
      <c r="D189" s="2" t="s">
        <v>53</v>
      </c>
      <c r="I189" s="2">
        <v>28</v>
      </c>
      <c r="J189" s="2">
        <v>100</v>
      </c>
      <c r="L189" s="2">
        <v>10</v>
      </c>
      <c r="M189" s="2">
        <v>21</v>
      </c>
    </row>
    <row r="191" spans="3:24" ht="16" customHeight="1" x14ac:dyDescent="0.2">
      <c r="C191" s="10" t="s">
        <v>4</v>
      </c>
      <c r="D191" s="11"/>
      <c r="E191" s="11" t="str">
        <f>VLOOKUP(E162,Données!$A$2:$B$6,2,FALSE)</f>
        <v>Comité 18</v>
      </c>
      <c r="F191" s="12" t="s">
        <v>8</v>
      </c>
      <c r="G191" s="11" t="str">
        <f>VLOOKUP(G162,Données!$A$2:$B$6,2,FALSE)</f>
        <v>Comité 37</v>
      </c>
      <c r="H191" s="13"/>
      <c r="I191" s="11">
        <f>I196</f>
        <v>100</v>
      </c>
      <c r="J191" s="11">
        <f>J196</f>
        <v>94</v>
      </c>
      <c r="K191" s="13"/>
      <c r="L191" s="11"/>
      <c r="M191" s="11"/>
      <c r="N191" s="13"/>
      <c r="O191" s="11">
        <f>IF($I191="","",IF($I191&gt;$J191,Données!$F$2,0))</f>
        <v>1</v>
      </c>
      <c r="P191" s="11">
        <f>IF($J191="","",IF($J191&gt;$I191,Données!$F$2,0))</f>
        <v>0</v>
      </c>
      <c r="U191" s="3"/>
      <c r="V191" s="3"/>
      <c r="X191" s="1"/>
    </row>
    <row r="192" spans="3:24" ht="16" customHeight="1" x14ac:dyDescent="0.2">
      <c r="D192" s="2" t="s">
        <v>46</v>
      </c>
      <c r="I192" s="2">
        <v>20</v>
      </c>
      <c r="J192" s="2">
        <v>5</v>
      </c>
      <c r="L192" s="2">
        <v>21</v>
      </c>
      <c r="M192" s="2">
        <v>5</v>
      </c>
    </row>
    <row r="193" spans="1:23" ht="16" customHeight="1" x14ac:dyDescent="0.2">
      <c r="D193" s="2" t="s">
        <v>39</v>
      </c>
      <c r="I193" s="2">
        <v>40</v>
      </c>
      <c r="J193" s="2">
        <v>23</v>
      </c>
      <c r="L193" s="2">
        <v>21</v>
      </c>
      <c r="M193" s="2">
        <v>18</v>
      </c>
    </row>
    <row r="194" spans="1:23" ht="16" customHeight="1" x14ac:dyDescent="0.2">
      <c r="D194" s="2" t="s">
        <v>50</v>
      </c>
      <c r="I194" s="2">
        <v>60</v>
      </c>
      <c r="J194" s="2">
        <v>44</v>
      </c>
      <c r="L194" s="2">
        <v>20</v>
      </c>
      <c r="M194" s="2">
        <v>22</v>
      </c>
    </row>
    <row r="195" spans="1:23" ht="16" customHeight="1" x14ac:dyDescent="0.2">
      <c r="D195" s="2" t="s">
        <v>52</v>
      </c>
      <c r="I195" s="2">
        <v>80</v>
      </c>
      <c r="J195" s="2">
        <v>59</v>
      </c>
      <c r="L195" s="2">
        <v>21</v>
      </c>
      <c r="M195" s="2">
        <v>15</v>
      </c>
    </row>
    <row r="196" spans="1:23" ht="16" customHeight="1" x14ac:dyDescent="0.2">
      <c r="D196" s="2" t="s">
        <v>54</v>
      </c>
      <c r="I196" s="2">
        <v>100</v>
      </c>
      <c r="J196" s="2">
        <v>94</v>
      </c>
      <c r="L196" s="2">
        <v>8</v>
      </c>
      <c r="M196" s="2">
        <v>21</v>
      </c>
    </row>
    <row r="198" spans="1:23" ht="16" customHeight="1" x14ac:dyDescent="0.2">
      <c r="B198" s="14" t="s">
        <v>56</v>
      </c>
      <c r="C198" s="14" t="s">
        <v>44</v>
      </c>
      <c r="D198" s="24"/>
      <c r="E198" s="16" t="str">
        <f>VLOOKUP(E162,Données!$A$2:$B$6,2,FALSE)</f>
        <v>Comité 18</v>
      </c>
      <c r="F198" s="17" t="s">
        <v>8</v>
      </c>
      <c r="G198" s="16" t="str">
        <f>VLOOKUP(G162,Données!$A$2:$B$6,2,FALSE)</f>
        <v>Comité 37</v>
      </c>
      <c r="H198" s="15"/>
      <c r="I198" s="16">
        <f>SUM(I163,I170,I177,I184,I191)</f>
        <v>378</v>
      </c>
      <c r="J198" s="16">
        <f>SUM(J163,J170,J177,J184,J191)</f>
        <v>329</v>
      </c>
      <c r="K198" s="15"/>
      <c r="L198" s="16"/>
      <c r="M198" s="16"/>
      <c r="N198" s="15"/>
      <c r="O198" s="16">
        <f>SUM(O163,O170,O177,O184,O191)</f>
        <v>3</v>
      </c>
      <c r="P198" s="16">
        <f>SUM(P163,P170,P177,P184,P191)</f>
        <v>2</v>
      </c>
      <c r="Q198" s="15"/>
      <c r="R198" s="16">
        <f>SUM(R163,R170,R177,R184,R191)</f>
        <v>0</v>
      </c>
      <c r="S198" s="16">
        <f>SUM(S163,S170,S177,S184,S191)</f>
        <v>-1</v>
      </c>
      <c r="T198" s="15"/>
      <c r="U198" s="16">
        <f>IF(AND($I198=0,$J198=0),0,IF($O198&gt;$P198,Données!$J$2,IF($O198=$P198,Données!$J$3,IF($P198&gt;$O198,Données!$J$4,0))))</f>
        <v>3</v>
      </c>
      <c r="V198" s="16">
        <f>IF(AND($I198=0,$J198=0),0,IF($P198&gt;$O198,Données!$J$2,IF($O198=$P198,Données!$J$3,IF($O198&gt;$P198,Données!$J$4,0))))</f>
        <v>1</v>
      </c>
      <c r="W198" s="15"/>
    </row>
    <row r="199" spans="1:23" ht="16" customHeight="1" x14ac:dyDescent="0.2">
      <c r="C199" s="9"/>
      <c r="I199" s="3"/>
      <c r="J199" s="3"/>
      <c r="L199" s="3"/>
      <c r="M199" s="3"/>
      <c r="O199" s="3"/>
      <c r="P199" s="3"/>
      <c r="R199" s="3"/>
      <c r="S199" s="3"/>
      <c r="U199" s="3"/>
      <c r="V199" s="3"/>
    </row>
    <row r="201" spans="1:23" ht="16" customHeight="1" x14ac:dyDescent="0.2">
      <c r="C201" s="1" t="s">
        <v>38</v>
      </c>
      <c r="D201" s="2" t="s">
        <v>30</v>
      </c>
      <c r="I201" s="26" t="s">
        <v>31</v>
      </c>
      <c r="J201" s="26"/>
      <c r="L201" s="26" t="s">
        <v>32</v>
      </c>
      <c r="M201" s="26"/>
      <c r="O201" s="26" t="s">
        <v>19</v>
      </c>
      <c r="P201" s="26"/>
      <c r="R201" s="26" t="s">
        <v>9</v>
      </c>
      <c r="S201" s="26"/>
      <c r="U201" s="27" t="s">
        <v>20</v>
      </c>
      <c r="V201" s="27"/>
    </row>
    <row r="202" spans="1:23" ht="16" customHeight="1" x14ac:dyDescent="0.2">
      <c r="A202" s="4">
        <f>A82+$A$1</f>
        <v>0.5625</v>
      </c>
      <c r="B202" s="1" t="s">
        <v>56</v>
      </c>
      <c r="E202" s="3" t="s">
        <v>15</v>
      </c>
      <c r="G202" s="3" t="s">
        <v>12</v>
      </c>
      <c r="I202" s="2" t="str">
        <f>IF($E202="","",$E202)</f>
        <v>CD28</v>
      </c>
      <c r="J202" s="2" t="str">
        <f>IF($G202="","",$G202)</f>
        <v>CD36</v>
      </c>
      <c r="L202" s="2" t="str">
        <f>IF($E202="","",$E202)</f>
        <v>CD28</v>
      </c>
      <c r="M202" s="2" t="str">
        <f>IF($G202="","",$G202)</f>
        <v>CD36</v>
      </c>
      <c r="O202" s="2" t="str">
        <f>IF($E202="","",$E202)</f>
        <v>CD28</v>
      </c>
      <c r="P202" s="2" t="str">
        <f>IF($G202="","",$G202)</f>
        <v>CD36</v>
      </c>
      <c r="R202" s="2" t="str">
        <f>IF($E202="","",$E202)</f>
        <v>CD28</v>
      </c>
      <c r="S202" s="2" t="str">
        <f>IF($G202="","",$G202)</f>
        <v>CD36</v>
      </c>
      <c r="U202" s="3" t="str">
        <f>IF($E202="","",$E202)</f>
        <v>CD28</v>
      </c>
      <c r="V202" s="3" t="str">
        <f>IF($G202="","",$G202)</f>
        <v>CD36</v>
      </c>
    </row>
    <row r="203" spans="1:23" ht="16" customHeight="1" x14ac:dyDescent="0.2">
      <c r="C203" s="10" t="s">
        <v>0</v>
      </c>
      <c r="D203" s="11"/>
      <c r="E203" s="11" t="str">
        <f>VLOOKUP(E202,Données!$A$2:$B$6,2,FALSE)</f>
        <v>Comité 28</v>
      </c>
      <c r="F203" s="12" t="s">
        <v>8</v>
      </c>
      <c r="G203" s="11" t="str">
        <f>VLOOKUP(G202,Données!$A$2:$B$6,2,FALSE)</f>
        <v>Comité 36</v>
      </c>
      <c r="H203" s="13"/>
      <c r="I203" s="11">
        <f>I208</f>
        <v>54</v>
      </c>
      <c r="J203" s="11">
        <f>J208</f>
        <v>100</v>
      </c>
      <c r="K203" s="13"/>
      <c r="L203" s="11"/>
      <c r="M203" s="11"/>
      <c r="N203" s="13"/>
      <c r="O203" s="11">
        <f>IF($I203="","",IF($I203&gt;$J203,Données!$F$2,0))</f>
        <v>0</v>
      </c>
      <c r="P203" s="11">
        <f>IF($J203="","",IF($J203&gt;$I203,Données!$F$2,0))</f>
        <v>1</v>
      </c>
      <c r="U203" s="3"/>
      <c r="V203" s="3"/>
    </row>
    <row r="204" spans="1:23" ht="16" customHeight="1" x14ac:dyDescent="0.2">
      <c r="D204" s="2" t="s">
        <v>33</v>
      </c>
      <c r="F204" s="5"/>
      <c r="I204" s="2">
        <v>12</v>
      </c>
      <c r="J204" s="2">
        <v>20</v>
      </c>
      <c r="L204" s="2">
        <v>12</v>
      </c>
      <c r="M204" s="2">
        <v>21</v>
      </c>
      <c r="U204" s="3"/>
      <c r="V204" s="3"/>
    </row>
    <row r="205" spans="1:23" ht="16" customHeight="1" x14ac:dyDescent="0.2">
      <c r="D205" s="2" t="s">
        <v>34</v>
      </c>
      <c r="F205" s="5"/>
      <c r="I205" s="2">
        <v>19</v>
      </c>
      <c r="J205" s="2">
        <v>40</v>
      </c>
      <c r="L205" s="2">
        <v>7</v>
      </c>
      <c r="M205" s="2">
        <v>21</v>
      </c>
      <c r="U205" s="3"/>
      <c r="V205" s="3"/>
    </row>
    <row r="206" spans="1:23" ht="16" customHeight="1" x14ac:dyDescent="0.2">
      <c r="D206" s="2" t="s">
        <v>35</v>
      </c>
      <c r="F206" s="5"/>
      <c r="I206" s="2">
        <v>26</v>
      </c>
      <c r="J206" s="2">
        <v>60</v>
      </c>
      <c r="L206" s="2">
        <v>7</v>
      </c>
      <c r="M206" s="2">
        <v>21</v>
      </c>
      <c r="U206" s="3"/>
      <c r="V206" s="3"/>
    </row>
    <row r="207" spans="1:23" ht="16" customHeight="1" x14ac:dyDescent="0.2">
      <c r="D207" s="2" t="s">
        <v>36</v>
      </c>
      <c r="F207" s="5"/>
      <c r="I207" s="2">
        <v>38</v>
      </c>
      <c r="J207" s="2">
        <v>80</v>
      </c>
      <c r="L207" s="2">
        <v>11</v>
      </c>
      <c r="M207" s="2">
        <v>21</v>
      </c>
      <c r="U207" s="3"/>
      <c r="V207" s="3"/>
    </row>
    <row r="208" spans="1:23" ht="16" customHeight="1" x14ac:dyDescent="0.2">
      <c r="D208" s="2" t="s">
        <v>37</v>
      </c>
      <c r="F208" s="5"/>
      <c r="I208" s="2">
        <v>54</v>
      </c>
      <c r="J208" s="2">
        <v>100</v>
      </c>
      <c r="L208" s="2">
        <v>16</v>
      </c>
      <c r="M208" s="2">
        <v>21</v>
      </c>
      <c r="U208" s="3"/>
      <c r="V208" s="3"/>
    </row>
    <row r="210" spans="3:22" ht="16" customHeight="1" x14ac:dyDescent="0.2">
      <c r="C210" s="10" t="s">
        <v>1</v>
      </c>
      <c r="D210" s="11"/>
      <c r="E210" s="11" t="str">
        <f>VLOOKUP(E202,Données!$A$2:$B$6,2,FALSE)</f>
        <v>Comité 28</v>
      </c>
      <c r="F210" s="12" t="s">
        <v>8</v>
      </c>
      <c r="G210" s="11" t="str">
        <f>VLOOKUP(G202,Données!$A$2:$B$6,2,FALSE)</f>
        <v>Comité 36</v>
      </c>
      <c r="H210" s="13"/>
      <c r="I210" s="11">
        <f>I215</f>
        <v>45</v>
      </c>
      <c r="J210" s="11">
        <f>J215</f>
        <v>100</v>
      </c>
      <c r="K210" s="13"/>
      <c r="L210" s="11"/>
      <c r="M210" s="11"/>
      <c r="N210" s="13"/>
      <c r="O210" s="11">
        <f>IF($I210="","",IF($I210&gt;$J210,Données!$F$2,0))</f>
        <v>0</v>
      </c>
      <c r="P210" s="11">
        <f>IF($J210="","",IF($J210&gt;$I210,Données!$F$2,0))</f>
        <v>1</v>
      </c>
      <c r="U210" s="3"/>
      <c r="V210" s="3"/>
    </row>
    <row r="211" spans="3:22" ht="16" customHeight="1" x14ac:dyDescent="0.2">
      <c r="C211" s="9"/>
      <c r="D211" s="2" t="s">
        <v>40</v>
      </c>
      <c r="F211" s="5"/>
      <c r="I211" s="2">
        <v>8</v>
      </c>
      <c r="J211" s="2">
        <v>20</v>
      </c>
      <c r="L211" s="2">
        <v>8</v>
      </c>
      <c r="M211" s="2">
        <v>21</v>
      </c>
      <c r="U211" s="3"/>
      <c r="V211" s="3"/>
    </row>
    <row r="212" spans="3:22" ht="16" customHeight="1" x14ac:dyDescent="0.2">
      <c r="C212" s="9"/>
      <c r="D212" s="2" t="s">
        <v>41</v>
      </c>
      <c r="F212" s="5"/>
      <c r="I212" s="2">
        <v>5</v>
      </c>
      <c r="J212" s="2">
        <v>40</v>
      </c>
      <c r="L212" s="2">
        <v>5</v>
      </c>
      <c r="M212" s="2">
        <v>21</v>
      </c>
      <c r="U212" s="3"/>
      <c r="V212" s="3"/>
    </row>
    <row r="213" spans="3:22" ht="16" customHeight="1" x14ac:dyDescent="0.2">
      <c r="C213" s="9"/>
      <c r="D213" s="2" t="s">
        <v>39</v>
      </c>
      <c r="F213" s="5"/>
      <c r="I213" s="2">
        <v>28</v>
      </c>
      <c r="J213" s="2">
        <v>60</v>
      </c>
      <c r="L213" s="2">
        <v>15</v>
      </c>
      <c r="M213" s="2">
        <v>21</v>
      </c>
      <c r="U213" s="3"/>
      <c r="V213" s="3"/>
    </row>
    <row r="214" spans="3:22" ht="16" customHeight="1" x14ac:dyDescent="0.2">
      <c r="C214" s="9"/>
      <c r="D214" s="2" t="s">
        <v>42</v>
      </c>
      <c r="F214" s="5"/>
      <c r="I214" s="2">
        <v>38</v>
      </c>
      <c r="J214" s="2">
        <v>80</v>
      </c>
      <c r="L214" s="2">
        <v>10</v>
      </c>
      <c r="M214" s="2">
        <v>21</v>
      </c>
      <c r="U214" s="3"/>
      <c r="V214" s="3"/>
    </row>
    <row r="215" spans="3:22" ht="16" customHeight="1" x14ac:dyDescent="0.2">
      <c r="C215" s="9"/>
      <c r="D215" s="2" t="s">
        <v>43</v>
      </c>
      <c r="F215" s="5"/>
      <c r="I215" s="2">
        <v>45</v>
      </c>
      <c r="J215" s="2">
        <v>100</v>
      </c>
      <c r="L215" s="2">
        <v>7</v>
      </c>
      <c r="M215" s="2">
        <v>21</v>
      </c>
      <c r="U215" s="3"/>
      <c r="V215" s="3"/>
    </row>
    <row r="217" spans="3:22" ht="16" customHeight="1" x14ac:dyDescent="0.2">
      <c r="C217" s="10" t="s">
        <v>2</v>
      </c>
      <c r="D217" s="11"/>
      <c r="E217" s="11" t="str">
        <f>VLOOKUP(E202,Données!$A$2:$B$6,2,FALSE)</f>
        <v>Comité 28</v>
      </c>
      <c r="F217" s="12" t="s">
        <v>8</v>
      </c>
      <c r="G217" s="11" t="str">
        <f>VLOOKUP(G202,Données!$A$2:$B$6,2,FALSE)</f>
        <v>Comité 36</v>
      </c>
      <c r="H217" s="13"/>
      <c r="I217" s="11">
        <f>I222</f>
        <v>100</v>
      </c>
      <c r="J217" s="11">
        <f>J222</f>
        <v>80</v>
      </c>
      <c r="K217" s="13"/>
      <c r="L217" s="11"/>
      <c r="M217" s="11"/>
      <c r="N217" s="13"/>
      <c r="O217" s="11">
        <f>IF($I217="","",IF($I217&gt;$J217,Données!$F$2,0))</f>
        <v>1</v>
      </c>
      <c r="P217" s="11">
        <f>IF($J217="","",IF($J217&gt;$I217,Données!$F$2,0))</f>
        <v>0</v>
      </c>
      <c r="U217" s="3"/>
      <c r="V217" s="3"/>
    </row>
    <row r="218" spans="3:22" ht="16" customHeight="1" x14ac:dyDescent="0.2">
      <c r="D218" s="2" t="s">
        <v>34</v>
      </c>
      <c r="I218" s="2">
        <v>20</v>
      </c>
      <c r="J218" s="2">
        <v>16</v>
      </c>
      <c r="L218" s="2">
        <v>21</v>
      </c>
      <c r="M218" s="2">
        <v>16</v>
      </c>
    </row>
    <row r="219" spans="3:22" ht="16" customHeight="1" x14ac:dyDescent="0.2">
      <c r="D219" s="2" t="s">
        <v>33</v>
      </c>
      <c r="I219" s="2">
        <v>33</v>
      </c>
      <c r="J219" s="2">
        <v>40</v>
      </c>
      <c r="L219" s="2">
        <v>10</v>
      </c>
      <c r="M219" s="2">
        <v>21</v>
      </c>
    </row>
    <row r="220" spans="3:22" ht="16" customHeight="1" x14ac:dyDescent="0.2">
      <c r="D220" s="2" t="s">
        <v>48</v>
      </c>
      <c r="I220" s="2">
        <v>60</v>
      </c>
      <c r="J220" s="2">
        <v>54</v>
      </c>
      <c r="L220" s="2">
        <v>21</v>
      </c>
      <c r="M220" s="2">
        <v>11</v>
      </c>
    </row>
    <row r="221" spans="3:22" ht="16" customHeight="1" x14ac:dyDescent="0.2">
      <c r="D221" s="2" t="s">
        <v>37</v>
      </c>
      <c r="I221" s="2">
        <v>80</v>
      </c>
      <c r="J221" s="2">
        <v>62</v>
      </c>
      <c r="L221" s="2">
        <v>21</v>
      </c>
      <c r="M221" s="2">
        <v>8</v>
      </c>
    </row>
    <row r="222" spans="3:22" ht="16" customHeight="1" x14ac:dyDescent="0.2">
      <c r="D222" s="2" t="s">
        <v>36</v>
      </c>
      <c r="I222" s="2">
        <v>100</v>
      </c>
      <c r="J222" s="2">
        <v>80</v>
      </c>
      <c r="L222" s="2">
        <v>21</v>
      </c>
      <c r="M222" s="2">
        <v>18</v>
      </c>
    </row>
    <row r="224" spans="3:22" ht="16" customHeight="1" x14ac:dyDescent="0.2">
      <c r="C224" s="10" t="s">
        <v>3</v>
      </c>
      <c r="D224" s="11"/>
      <c r="E224" s="11" t="str">
        <f>VLOOKUP(E202,Données!$A$2:$B$6,2,FALSE)</f>
        <v>Comité 28</v>
      </c>
      <c r="F224" s="12" t="s">
        <v>8</v>
      </c>
      <c r="G224" s="11" t="str">
        <f>VLOOKUP(G202,Données!$A$2:$B$6,2,FALSE)</f>
        <v>Comité 36</v>
      </c>
      <c r="H224" s="13"/>
      <c r="I224" s="11">
        <f>I229</f>
        <v>100</v>
      </c>
      <c r="J224" s="11">
        <f>J229</f>
        <v>98</v>
      </c>
      <c r="K224" s="13"/>
      <c r="L224" s="11"/>
      <c r="M224" s="11"/>
      <c r="N224" s="13"/>
      <c r="O224" s="11">
        <f>IF($I224="","",IF($I224&gt;$J224,Données!$F$2,0))</f>
        <v>1</v>
      </c>
      <c r="P224" s="11">
        <f>IF($J224="","",IF($J224&gt;$I224,Données!$F$2,0))</f>
        <v>0</v>
      </c>
      <c r="U224" s="3"/>
      <c r="V224" s="3"/>
    </row>
    <row r="225" spans="2:23" ht="16" customHeight="1" x14ac:dyDescent="0.2">
      <c r="D225" s="2" t="s">
        <v>45</v>
      </c>
      <c r="I225" s="2">
        <v>20</v>
      </c>
      <c r="J225" s="2">
        <v>11</v>
      </c>
      <c r="L225" s="2">
        <v>21</v>
      </c>
      <c r="M225" s="2">
        <v>11</v>
      </c>
    </row>
    <row r="226" spans="2:23" ht="16" customHeight="1" x14ac:dyDescent="0.2">
      <c r="D226" s="2" t="s">
        <v>47</v>
      </c>
      <c r="I226" s="2">
        <v>37</v>
      </c>
      <c r="J226" s="2">
        <v>40</v>
      </c>
      <c r="L226" s="2">
        <v>12</v>
      </c>
      <c r="M226" s="2">
        <v>21</v>
      </c>
    </row>
    <row r="227" spans="2:23" ht="16" customHeight="1" x14ac:dyDescent="0.2">
      <c r="D227" s="2" t="s">
        <v>49</v>
      </c>
      <c r="I227" s="2">
        <v>54</v>
      </c>
      <c r="J227" s="2">
        <v>60</v>
      </c>
      <c r="L227" s="2">
        <v>17</v>
      </c>
      <c r="M227" s="2">
        <v>21</v>
      </c>
    </row>
    <row r="228" spans="2:23" ht="16" customHeight="1" x14ac:dyDescent="0.2">
      <c r="D228" s="2" t="s">
        <v>51</v>
      </c>
      <c r="I228" s="2">
        <v>80</v>
      </c>
      <c r="J228" s="2">
        <v>79</v>
      </c>
      <c r="L228" s="2">
        <v>21</v>
      </c>
      <c r="M228" s="2">
        <v>14</v>
      </c>
    </row>
    <row r="229" spans="2:23" ht="16" customHeight="1" x14ac:dyDescent="0.2">
      <c r="D229" s="2" t="s">
        <v>53</v>
      </c>
      <c r="I229" s="2">
        <v>100</v>
      </c>
      <c r="J229" s="2">
        <v>98</v>
      </c>
      <c r="L229" s="2">
        <v>21</v>
      </c>
      <c r="M229" s="2">
        <v>19</v>
      </c>
    </row>
    <row r="231" spans="2:23" ht="16" customHeight="1" x14ac:dyDescent="0.2">
      <c r="C231" s="10" t="s">
        <v>4</v>
      </c>
      <c r="D231" s="11"/>
      <c r="E231" s="11" t="str">
        <f>VLOOKUP(E202,Données!$A$2:$B$6,2,FALSE)</f>
        <v>Comité 28</v>
      </c>
      <c r="F231" s="12" t="s">
        <v>8</v>
      </c>
      <c r="G231" s="11" t="str">
        <f>VLOOKUP(G202,Données!$A$2:$B$6,2,FALSE)</f>
        <v>Comité 36</v>
      </c>
      <c r="H231" s="13"/>
      <c r="I231" s="11">
        <f>I236</f>
        <v>0</v>
      </c>
      <c r="J231" s="11">
        <f>J236</f>
        <v>100</v>
      </c>
      <c r="K231" s="13"/>
      <c r="L231" s="11"/>
      <c r="M231" s="11"/>
      <c r="N231" s="13"/>
      <c r="O231" s="11">
        <f>IF($I231="","",IF($I231&gt;$J231,Données!$F$2,0))</f>
        <v>0</v>
      </c>
      <c r="P231" s="11">
        <f>IF($J231="","",IF($J231&gt;$I231,Données!$F$2,0))</f>
        <v>1</v>
      </c>
      <c r="R231" s="25">
        <v>-1</v>
      </c>
      <c r="U231" s="3"/>
      <c r="V231" s="3"/>
    </row>
    <row r="232" spans="2:23" ht="16" customHeight="1" x14ac:dyDescent="0.2">
      <c r="D232" s="2" t="s">
        <v>46</v>
      </c>
      <c r="I232" s="25">
        <v>0</v>
      </c>
      <c r="J232" s="2">
        <v>20</v>
      </c>
      <c r="L232" s="2">
        <v>0</v>
      </c>
      <c r="M232" s="2">
        <v>21</v>
      </c>
    </row>
    <row r="233" spans="2:23" ht="16" customHeight="1" x14ac:dyDescent="0.2">
      <c r="D233" s="2" t="s">
        <v>39</v>
      </c>
      <c r="I233" s="25">
        <v>0</v>
      </c>
      <c r="J233" s="2">
        <v>40</v>
      </c>
      <c r="L233" s="2">
        <v>0</v>
      </c>
      <c r="M233" s="2">
        <v>21</v>
      </c>
    </row>
    <row r="234" spans="2:23" ht="16" customHeight="1" x14ac:dyDescent="0.2">
      <c r="D234" s="2" t="s">
        <v>50</v>
      </c>
      <c r="I234" s="25">
        <v>0</v>
      </c>
      <c r="J234" s="2">
        <v>60</v>
      </c>
      <c r="L234" s="2">
        <v>0</v>
      </c>
      <c r="M234" s="2">
        <v>21</v>
      </c>
    </row>
    <row r="235" spans="2:23" ht="16" customHeight="1" x14ac:dyDescent="0.2">
      <c r="D235" s="2" t="s">
        <v>52</v>
      </c>
      <c r="I235" s="25">
        <v>0</v>
      </c>
      <c r="J235" s="2">
        <v>80</v>
      </c>
      <c r="L235" s="2">
        <v>0</v>
      </c>
      <c r="M235" s="2">
        <v>21</v>
      </c>
    </row>
    <row r="236" spans="2:23" ht="16" customHeight="1" x14ac:dyDescent="0.2">
      <c r="D236" s="2" t="s">
        <v>54</v>
      </c>
      <c r="I236" s="25">
        <v>0</v>
      </c>
      <c r="J236" s="2">
        <v>100</v>
      </c>
      <c r="L236" s="2">
        <v>0</v>
      </c>
      <c r="M236" s="2">
        <v>21</v>
      </c>
    </row>
    <row r="238" spans="2:23" ht="16" customHeight="1" x14ac:dyDescent="0.2">
      <c r="B238" s="14" t="s">
        <v>56</v>
      </c>
      <c r="C238" s="14" t="s">
        <v>44</v>
      </c>
      <c r="D238" s="24"/>
      <c r="E238" s="16" t="str">
        <f>VLOOKUP(E202,Données!$A$2:$B$6,2,FALSE)</f>
        <v>Comité 28</v>
      </c>
      <c r="F238" s="17" t="s">
        <v>8</v>
      </c>
      <c r="G238" s="16" t="str">
        <f>VLOOKUP(G202,Données!$A$2:$B$6,2,FALSE)</f>
        <v>Comité 36</v>
      </c>
      <c r="H238" s="15"/>
      <c r="I238" s="16">
        <f>SUM(I203,I210,I217,I224,I231)</f>
        <v>299</v>
      </c>
      <c r="J238" s="16">
        <f>SUM(J203,J210,J217,J224,J231)</f>
        <v>478</v>
      </c>
      <c r="K238" s="15"/>
      <c r="L238" s="16"/>
      <c r="M238" s="16"/>
      <c r="N238" s="15"/>
      <c r="O238" s="16">
        <f>SUM(O203,O210,O217,O224,O231)</f>
        <v>2</v>
      </c>
      <c r="P238" s="16">
        <f>SUM(P203,P210,P217,P224,P231)</f>
        <v>3</v>
      </c>
      <c r="Q238" s="15"/>
      <c r="R238" s="16">
        <f>SUM(R203,R210,R217,R224,R231)</f>
        <v>-1</v>
      </c>
      <c r="S238" s="16">
        <f>SUM(S203,S210,S217,S224,S231)</f>
        <v>0</v>
      </c>
      <c r="T238" s="15"/>
      <c r="U238" s="16">
        <f>IF(AND($I238=0,$J238=0),0,IF($O238&gt;$P238,Données!$J$2,IF($O238=$P238,Données!$J$3,IF($P238&gt;$O238,Données!$J$4,0))))</f>
        <v>1</v>
      </c>
      <c r="V238" s="16">
        <f>IF(AND($I238=0,$J238=0),0,IF($P238&gt;$O238,Données!$J$2,IF($O238=$P238,Données!$J$3,IF($O238&gt;$P238,Données!$J$4,0))))</f>
        <v>3</v>
      </c>
      <c r="W238" s="15"/>
    </row>
    <row r="241" spans="1:22" ht="16" customHeight="1" x14ac:dyDescent="0.2">
      <c r="C241" s="1" t="s">
        <v>38</v>
      </c>
      <c r="D241" s="2" t="s">
        <v>30</v>
      </c>
      <c r="I241" s="26" t="s">
        <v>31</v>
      </c>
      <c r="J241" s="26"/>
      <c r="L241" s="26" t="s">
        <v>32</v>
      </c>
      <c r="M241" s="26"/>
      <c r="O241" s="26" t="s">
        <v>19</v>
      </c>
      <c r="P241" s="26"/>
      <c r="R241" s="26" t="s">
        <v>9</v>
      </c>
      <c r="S241" s="26"/>
      <c r="U241" s="27" t="s">
        <v>20</v>
      </c>
      <c r="V241" s="27"/>
    </row>
    <row r="242" spans="1:22" ht="16" customHeight="1" x14ac:dyDescent="0.2">
      <c r="A242" s="4">
        <f>A162+$A$1</f>
        <v>0.64583333333333337</v>
      </c>
      <c r="B242" s="1" t="s">
        <v>57</v>
      </c>
      <c r="E242" s="3" t="s">
        <v>12</v>
      </c>
      <c r="G242" s="3" t="s">
        <v>14</v>
      </c>
      <c r="I242" s="2" t="str">
        <f>IF($E242="","",$E242)</f>
        <v>CD36</v>
      </c>
      <c r="J242" s="2" t="str">
        <f>IF($G242="","",$G242)</f>
        <v>CD18</v>
      </c>
      <c r="L242" s="2" t="str">
        <f>IF($E242="","",$E242)</f>
        <v>CD36</v>
      </c>
      <c r="M242" s="2" t="str">
        <f>IF($G242="","",$G242)</f>
        <v>CD18</v>
      </c>
      <c r="O242" s="2" t="str">
        <f>IF($E242="","",$E242)</f>
        <v>CD36</v>
      </c>
      <c r="P242" s="2" t="str">
        <f>IF($G242="","",$G242)</f>
        <v>CD18</v>
      </c>
      <c r="R242" s="2" t="str">
        <f>IF($E242="","",$E242)</f>
        <v>CD36</v>
      </c>
      <c r="S242" s="2" t="str">
        <f>IF($G242="","",$G242)</f>
        <v>CD18</v>
      </c>
      <c r="U242" s="3" t="str">
        <f>IF($E242="","",$E242)</f>
        <v>CD36</v>
      </c>
      <c r="V242" s="3" t="str">
        <f>IF($G242="","",$G242)</f>
        <v>CD18</v>
      </c>
    </row>
    <row r="243" spans="1:22" ht="16" customHeight="1" x14ac:dyDescent="0.2">
      <c r="C243" s="10" t="s">
        <v>0</v>
      </c>
      <c r="D243" s="11"/>
      <c r="E243" s="11" t="str">
        <f>VLOOKUP(E242,Données!$A$2:$B$6,2,FALSE)</f>
        <v>Comité 36</v>
      </c>
      <c r="F243" s="12" t="s">
        <v>8</v>
      </c>
      <c r="G243" s="11" t="str">
        <f>VLOOKUP(G242,Données!$A$2:$B$6,2,FALSE)</f>
        <v>Comité 18</v>
      </c>
      <c r="H243" s="13"/>
      <c r="I243" s="11">
        <f>I248</f>
        <v>100</v>
      </c>
      <c r="J243" s="11">
        <f>J248</f>
        <v>64</v>
      </c>
      <c r="K243" s="13"/>
      <c r="L243" s="11"/>
      <c r="M243" s="11"/>
      <c r="N243" s="13"/>
      <c r="O243" s="11">
        <f>IF($I243="","",IF($I243&gt;$J243,Données!$F$2,0))</f>
        <v>1</v>
      </c>
      <c r="P243" s="11">
        <f>IF($J243="","",IF($J243&gt;$I243,Données!$F$2,0))</f>
        <v>0</v>
      </c>
      <c r="U243" s="3"/>
      <c r="V243" s="3"/>
    </row>
    <row r="244" spans="1:22" ht="16" customHeight="1" x14ac:dyDescent="0.2">
      <c r="D244" s="2" t="s">
        <v>33</v>
      </c>
      <c r="F244" s="5"/>
      <c r="I244" s="2">
        <v>20</v>
      </c>
      <c r="J244" s="2">
        <v>12</v>
      </c>
      <c r="L244" s="2">
        <v>21</v>
      </c>
      <c r="M244" s="2">
        <v>12</v>
      </c>
      <c r="U244" s="3"/>
      <c r="V244" s="3"/>
    </row>
    <row r="245" spans="1:22" ht="16" customHeight="1" x14ac:dyDescent="0.2">
      <c r="D245" s="2" t="s">
        <v>34</v>
      </c>
      <c r="F245" s="5"/>
      <c r="I245" s="2">
        <v>40</v>
      </c>
      <c r="J245" s="2">
        <v>23</v>
      </c>
      <c r="L245" s="2">
        <v>21</v>
      </c>
      <c r="M245" s="2">
        <v>11</v>
      </c>
      <c r="U245" s="3"/>
      <c r="V245" s="3"/>
    </row>
    <row r="246" spans="1:22" ht="16" customHeight="1" x14ac:dyDescent="0.2">
      <c r="D246" s="2" t="s">
        <v>35</v>
      </c>
      <c r="F246" s="5"/>
      <c r="I246" s="2">
        <v>60</v>
      </c>
      <c r="J246" s="2">
        <v>37</v>
      </c>
      <c r="L246" s="2">
        <v>21</v>
      </c>
      <c r="M246" s="2">
        <v>14</v>
      </c>
      <c r="U246" s="3"/>
      <c r="V246" s="3"/>
    </row>
    <row r="247" spans="1:22" ht="16" customHeight="1" x14ac:dyDescent="0.2">
      <c r="D247" s="2" t="s">
        <v>36</v>
      </c>
      <c r="F247" s="5"/>
      <c r="I247" s="2">
        <v>80</v>
      </c>
      <c r="J247" s="2">
        <v>57</v>
      </c>
      <c r="L247" s="2">
        <v>20</v>
      </c>
      <c r="M247" s="2">
        <v>22</v>
      </c>
      <c r="U247" s="3"/>
      <c r="V247" s="3"/>
    </row>
    <row r="248" spans="1:22" ht="16" customHeight="1" x14ac:dyDescent="0.2">
      <c r="D248" s="2" t="s">
        <v>37</v>
      </c>
      <c r="F248" s="5"/>
      <c r="I248" s="2">
        <v>100</v>
      </c>
      <c r="J248" s="2">
        <v>64</v>
      </c>
      <c r="L248" s="2">
        <v>21</v>
      </c>
      <c r="M248" s="2">
        <v>7</v>
      </c>
      <c r="U248" s="3"/>
      <c r="V248" s="3"/>
    </row>
    <row r="250" spans="1:22" ht="16" customHeight="1" x14ac:dyDescent="0.2">
      <c r="C250" s="10" t="s">
        <v>1</v>
      </c>
      <c r="D250" s="11"/>
      <c r="E250" s="11" t="str">
        <f>VLOOKUP(E242,Données!$A$2:$B$6,2,FALSE)</f>
        <v>Comité 36</v>
      </c>
      <c r="F250" s="12" t="s">
        <v>8</v>
      </c>
      <c r="G250" s="11" t="str">
        <f>VLOOKUP(G242,Données!$A$2:$B$6,2,FALSE)</f>
        <v>Comité 18</v>
      </c>
      <c r="H250" s="13"/>
      <c r="I250" s="11">
        <f>I255</f>
        <v>100</v>
      </c>
      <c r="J250" s="11">
        <f>J255</f>
        <v>35</v>
      </c>
      <c r="K250" s="13"/>
      <c r="L250" s="11"/>
      <c r="M250" s="11"/>
      <c r="N250" s="13"/>
      <c r="O250" s="11">
        <f>IF($I250="","",IF($I250&gt;$J250,Données!$F$2,0))</f>
        <v>1</v>
      </c>
      <c r="P250" s="11">
        <f>IF($J250="","",IF($J250&gt;$I250,Données!$F$2,0))</f>
        <v>0</v>
      </c>
      <c r="U250" s="3"/>
      <c r="V250" s="3"/>
    </row>
    <row r="251" spans="1:22" ht="16" customHeight="1" x14ac:dyDescent="0.2">
      <c r="C251" s="9"/>
      <c r="D251" s="2" t="s">
        <v>40</v>
      </c>
      <c r="F251" s="5"/>
      <c r="I251" s="2">
        <v>20</v>
      </c>
      <c r="J251" s="2">
        <v>10</v>
      </c>
      <c r="L251" s="2">
        <v>21</v>
      </c>
      <c r="M251" s="2">
        <v>10</v>
      </c>
      <c r="U251" s="3"/>
      <c r="V251" s="3"/>
    </row>
    <row r="252" spans="1:22" ht="16" customHeight="1" x14ac:dyDescent="0.2">
      <c r="C252" s="9"/>
      <c r="D252" s="2" t="s">
        <v>41</v>
      </c>
      <c r="F252" s="5"/>
      <c r="I252" s="2">
        <v>40</v>
      </c>
      <c r="J252" s="2">
        <v>16</v>
      </c>
      <c r="L252" s="2">
        <v>21</v>
      </c>
      <c r="M252" s="2">
        <v>6</v>
      </c>
      <c r="U252" s="3"/>
      <c r="V252" s="3"/>
    </row>
    <row r="253" spans="1:22" ht="16" customHeight="1" x14ac:dyDescent="0.2">
      <c r="C253" s="9"/>
      <c r="D253" s="2" t="s">
        <v>39</v>
      </c>
      <c r="F253" s="5"/>
      <c r="I253" s="2">
        <v>60</v>
      </c>
      <c r="J253" s="2">
        <v>26</v>
      </c>
      <c r="L253" s="2">
        <v>21</v>
      </c>
      <c r="M253" s="2">
        <v>10</v>
      </c>
      <c r="U253" s="3"/>
      <c r="V253" s="3"/>
    </row>
    <row r="254" spans="1:22" ht="16" customHeight="1" x14ac:dyDescent="0.2">
      <c r="C254" s="9"/>
      <c r="D254" s="2" t="s">
        <v>42</v>
      </c>
      <c r="F254" s="5"/>
      <c r="I254" s="2">
        <v>80</v>
      </c>
      <c r="J254" s="2">
        <v>33</v>
      </c>
      <c r="L254" s="2">
        <v>21</v>
      </c>
      <c r="M254" s="2">
        <v>7</v>
      </c>
      <c r="U254" s="3"/>
      <c r="V254" s="3"/>
    </row>
    <row r="255" spans="1:22" ht="16" customHeight="1" x14ac:dyDescent="0.2">
      <c r="C255" s="9"/>
      <c r="D255" s="2" t="s">
        <v>43</v>
      </c>
      <c r="F255" s="5"/>
      <c r="I255" s="2">
        <v>100</v>
      </c>
      <c r="J255" s="2">
        <v>35</v>
      </c>
      <c r="L255" s="2">
        <v>21</v>
      </c>
      <c r="M255" s="2">
        <v>2</v>
      </c>
      <c r="U255" s="3"/>
      <c r="V255" s="3"/>
    </row>
    <row r="257" spans="3:22" ht="16" customHeight="1" x14ac:dyDescent="0.2">
      <c r="C257" s="10" t="s">
        <v>2</v>
      </c>
      <c r="D257" s="11"/>
      <c r="E257" s="11" t="str">
        <f>VLOOKUP(E242,Données!$A$2:$B$6,2,FALSE)</f>
        <v>Comité 36</v>
      </c>
      <c r="F257" s="12" t="s">
        <v>8</v>
      </c>
      <c r="G257" s="11" t="str">
        <f>VLOOKUP(G242,Données!$A$2:$B$6,2,FALSE)</f>
        <v>Comité 18</v>
      </c>
      <c r="H257" s="13"/>
      <c r="I257" s="11">
        <f>I262</f>
        <v>75</v>
      </c>
      <c r="J257" s="11">
        <f>J262</f>
        <v>100</v>
      </c>
      <c r="K257" s="13"/>
      <c r="L257" s="11"/>
      <c r="M257" s="11"/>
      <c r="N257" s="13"/>
      <c r="O257" s="11">
        <f>IF($I257="","",IF($I257&gt;$J257,Données!$F$2,0))</f>
        <v>0</v>
      </c>
      <c r="P257" s="11">
        <f>IF($J257="","",IF($J257&gt;$I257,Données!$F$2,0))</f>
        <v>1</v>
      </c>
      <c r="U257" s="3"/>
      <c r="V257" s="3"/>
    </row>
    <row r="258" spans="3:22" ht="16" customHeight="1" x14ac:dyDescent="0.2">
      <c r="D258" s="2" t="s">
        <v>34</v>
      </c>
      <c r="I258" s="2">
        <v>9</v>
      </c>
      <c r="J258" s="2">
        <v>20</v>
      </c>
      <c r="L258" s="2">
        <v>9</v>
      </c>
      <c r="M258" s="2">
        <v>21</v>
      </c>
    </row>
    <row r="259" spans="3:22" ht="16" customHeight="1" x14ac:dyDescent="0.2">
      <c r="D259" s="2" t="s">
        <v>33</v>
      </c>
      <c r="I259" s="2">
        <v>40</v>
      </c>
      <c r="J259" s="2">
        <v>34</v>
      </c>
      <c r="L259" s="2">
        <v>21</v>
      </c>
      <c r="M259" s="2">
        <v>11</v>
      </c>
    </row>
    <row r="260" spans="3:22" ht="16" customHeight="1" x14ac:dyDescent="0.2">
      <c r="D260" s="2" t="s">
        <v>48</v>
      </c>
      <c r="I260" s="2">
        <v>60</v>
      </c>
      <c r="J260" s="2">
        <v>46</v>
      </c>
      <c r="L260" s="2">
        <v>21</v>
      </c>
      <c r="M260" s="2">
        <v>12</v>
      </c>
    </row>
    <row r="261" spans="3:22" ht="16" customHeight="1" x14ac:dyDescent="0.2">
      <c r="D261" s="2" t="s">
        <v>37</v>
      </c>
      <c r="I261" s="2">
        <v>70</v>
      </c>
      <c r="J261" s="2">
        <v>80</v>
      </c>
      <c r="L261" s="2">
        <v>6</v>
      </c>
      <c r="M261" s="2">
        <v>21</v>
      </c>
    </row>
    <row r="262" spans="3:22" ht="16" customHeight="1" x14ac:dyDescent="0.2">
      <c r="D262" s="2" t="s">
        <v>36</v>
      </c>
      <c r="I262" s="2">
        <v>75</v>
      </c>
      <c r="J262" s="2">
        <v>100</v>
      </c>
      <c r="L262" s="2">
        <v>5</v>
      </c>
      <c r="M262" s="2">
        <v>21</v>
      </c>
    </row>
    <row r="264" spans="3:22" ht="16" customHeight="1" x14ac:dyDescent="0.2">
      <c r="C264" s="10" t="s">
        <v>3</v>
      </c>
      <c r="D264" s="11"/>
      <c r="E264" s="11" t="str">
        <f>VLOOKUP(E242,Données!$A$2:$B$6,2,FALSE)</f>
        <v>Comité 36</v>
      </c>
      <c r="F264" s="12" t="s">
        <v>8</v>
      </c>
      <c r="G264" s="11" t="str">
        <f>VLOOKUP(G242,Données!$A$2:$B$6,2,FALSE)</f>
        <v>Comité 18</v>
      </c>
      <c r="H264" s="13"/>
      <c r="I264" s="11">
        <f>I269</f>
        <v>100</v>
      </c>
      <c r="J264" s="11">
        <f>J269</f>
        <v>78</v>
      </c>
      <c r="K264" s="13"/>
      <c r="L264" s="11"/>
      <c r="M264" s="11"/>
      <c r="N264" s="13"/>
      <c r="O264" s="11">
        <f>IF($I264="","",IF($I264&gt;$J264,Données!$F$2,0))</f>
        <v>1</v>
      </c>
      <c r="P264" s="11">
        <f>IF($J264="","",IF($J264&gt;$I264,Données!$F$2,0))</f>
        <v>0</v>
      </c>
      <c r="U264" s="3"/>
      <c r="V264" s="3"/>
    </row>
    <row r="265" spans="3:22" ht="16" customHeight="1" x14ac:dyDescent="0.2">
      <c r="D265" s="2" t="s">
        <v>45</v>
      </c>
      <c r="I265" s="2">
        <v>20</v>
      </c>
      <c r="J265" s="2">
        <v>5</v>
      </c>
      <c r="L265" s="2">
        <v>21</v>
      </c>
      <c r="M265" s="2">
        <v>5</v>
      </c>
    </row>
    <row r="266" spans="3:22" ht="16" customHeight="1" x14ac:dyDescent="0.2">
      <c r="D266" s="2" t="s">
        <v>47</v>
      </c>
      <c r="I266" s="2">
        <v>40</v>
      </c>
      <c r="J266" s="2">
        <v>8</v>
      </c>
      <c r="L266" s="2">
        <v>21</v>
      </c>
      <c r="M266" s="2">
        <v>3</v>
      </c>
    </row>
    <row r="267" spans="3:22" ht="16" customHeight="1" x14ac:dyDescent="0.2">
      <c r="D267" s="2" t="s">
        <v>49</v>
      </c>
      <c r="I267" s="2">
        <v>60</v>
      </c>
      <c r="J267" s="2">
        <v>29</v>
      </c>
      <c r="L267" s="2">
        <v>21</v>
      </c>
      <c r="M267" s="2">
        <v>3</v>
      </c>
    </row>
    <row r="268" spans="3:22" ht="16" customHeight="1" x14ac:dyDescent="0.2">
      <c r="D268" s="2" t="s">
        <v>51</v>
      </c>
      <c r="I268" s="2">
        <v>80</v>
      </c>
      <c r="J268" s="2">
        <v>64</v>
      </c>
      <c r="L268" s="2">
        <v>14</v>
      </c>
      <c r="M268" s="2">
        <v>21</v>
      </c>
    </row>
    <row r="269" spans="3:22" ht="16" customHeight="1" x14ac:dyDescent="0.2">
      <c r="D269" s="2" t="s">
        <v>53</v>
      </c>
      <c r="I269" s="2">
        <v>100</v>
      </c>
      <c r="J269" s="2">
        <v>78</v>
      </c>
      <c r="L269" s="2">
        <v>21</v>
      </c>
      <c r="M269" s="2">
        <v>14</v>
      </c>
    </row>
    <row r="271" spans="3:22" ht="16" customHeight="1" x14ac:dyDescent="0.2">
      <c r="C271" s="10" t="s">
        <v>4</v>
      </c>
      <c r="D271" s="11"/>
      <c r="E271" s="11" t="str">
        <f>VLOOKUP(E242,Données!$A$2:$B$6,2,FALSE)</f>
        <v>Comité 36</v>
      </c>
      <c r="F271" s="12" t="s">
        <v>8</v>
      </c>
      <c r="G271" s="11" t="str">
        <f>VLOOKUP(G242,Données!$A$2:$B$6,2,FALSE)</f>
        <v>Comité 18</v>
      </c>
      <c r="H271" s="13"/>
      <c r="I271" s="11">
        <f>I276</f>
        <v>88</v>
      </c>
      <c r="J271" s="11">
        <f>J276</f>
        <v>100</v>
      </c>
      <c r="K271" s="13"/>
      <c r="L271" s="11"/>
      <c r="M271" s="11"/>
      <c r="N271" s="13"/>
      <c r="O271" s="11">
        <f>IF($I271="","",IF($I271&gt;$J271,Données!$F$2,0))</f>
        <v>0</v>
      </c>
      <c r="P271" s="11">
        <f>IF($J271="","",IF($J271&gt;$I271,Données!$F$2,0))</f>
        <v>1</v>
      </c>
      <c r="U271" s="3"/>
      <c r="V271" s="3"/>
    </row>
    <row r="272" spans="3:22" ht="16" customHeight="1" x14ac:dyDescent="0.2">
      <c r="D272" s="2" t="s">
        <v>46</v>
      </c>
      <c r="I272" s="2">
        <v>20</v>
      </c>
      <c r="J272" s="2">
        <v>13</v>
      </c>
      <c r="L272" s="2">
        <v>21</v>
      </c>
      <c r="M272" s="2">
        <v>13</v>
      </c>
    </row>
    <row r="273" spans="1:24" ht="16" customHeight="1" x14ac:dyDescent="0.2">
      <c r="D273" s="2" t="s">
        <v>39</v>
      </c>
      <c r="I273" s="2">
        <v>40</v>
      </c>
      <c r="J273" s="2">
        <v>30</v>
      </c>
      <c r="L273" s="2">
        <v>21</v>
      </c>
      <c r="M273" s="2">
        <v>17</v>
      </c>
    </row>
    <row r="274" spans="1:24" ht="16" customHeight="1" x14ac:dyDescent="0.2">
      <c r="D274" s="2" t="s">
        <v>50</v>
      </c>
      <c r="I274" s="2">
        <v>60</v>
      </c>
      <c r="J274" s="2">
        <v>46</v>
      </c>
      <c r="L274" s="2">
        <v>21</v>
      </c>
      <c r="M274" s="2">
        <v>16</v>
      </c>
    </row>
    <row r="275" spans="1:24" ht="16" customHeight="1" x14ac:dyDescent="0.2">
      <c r="D275" s="2" t="s">
        <v>52</v>
      </c>
      <c r="I275" s="2">
        <v>76</v>
      </c>
      <c r="J275" s="2">
        <v>80</v>
      </c>
      <c r="L275" s="2">
        <v>10</v>
      </c>
      <c r="M275" s="2">
        <v>21</v>
      </c>
    </row>
    <row r="276" spans="1:24" ht="16" customHeight="1" x14ac:dyDescent="0.2">
      <c r="D276" s="2" t="s">
        <v>54</v>
      </c>
      <c r="I276" s="2">
        <v>88</v>
      </c>
      <c r="J276" s="2">
        <v>100</v>
      </c>
      <c r="L276" s="2">
        <v>12</v>
      </c>
      <c r="M276" s="2">
        <v>21</v>
      </c>
    </row>
    <row r="278" spans="1:24" ht="16" customHeight="1" x14ac:dyDescent="0.2">
      <c r="B278" s="14" t="s">
        <v>57</v>
      </c>
      <c r="C278" s="14" t="s">
        <v>44</v>
      </c>
      <c r="D278" s="24"/>
      <c r="E278" s="16" t="str">
        <f>VLOOKUP(E242,Données!$A$2:$B$6,2,FALSE)</f>
        <v>Comité 36</v>
      </c>
      <c r="F278" s="17" t="s">
        <v>8</v>
      </c>
      <c r="G278" s="16" t="str">
        <f>VLOOKUP(G242,Données!$A$2:$B$6,2,FALSE)</f>
        <v>Comité 18</v>
      </c>
      <c r="H278" s="15"/>
      <c r="I278" s="16">
        <f>SUM(I243,I250,I257,I264,I271)</f>
        <v>463</v>
      </c>
      <c r="J278" s="16">
        <f>SUM(J243,J250,J257,J264,J271)</f>
        <v>377</v>
      </c>
      <c r="K278" s="15"/>
      <c r="L278" s="16"/>
      <c r="M278" s="16"/>
      <c r="N278" s="15"/>
      <c r="O278" s="16">
        <f>SUM(O243,O250,O257,O264,O271)</f>
        <v>3</v>
      </c>
      <c r="P278" s="16">
        <f>SUM(P243,P250,P257,P264,P271)</f>
        <v>2</v>
      </c>
      <c r="Q278" s="15"/>
      <c r="R278" s="16">
        <f>SUM(R243,R250,R257,R264,R271)</f>
        <v>0</v>
      </c>
      <c r="S278" s="16">
        <f>SUM(S243,S250,S257,S264,S271)</f>
        <v>0</v>
      </c>
      <c r="T278" s="15"/>
      <c r="U278" s="16">
        <f>IF(AND($I278=0,$J278=0),0,IF($O278&gt;$P278,Données!$J$2,IF($O278=$P278,Données!$J$3,IF($P278&gt;$O278,Données!$J$4,0))))</f>
        <v>3</v>
      </c>
      <c r="V278" s="16">
        <f>IF(AND($I278=0,$J278=0),0,IF($P278&gt;$O278,Données!$J$2,IF($O278=$P278,Données!$J$3,IF($O278&gt;$P278,Données!$J$4,0))))</f>
        <v>1</v>
      </c>
      <c r="W278" s="15"/>
    </row>
    <row r="281" spans="1:24" ht="16" customHeight="1" x14ac:dyDescent="0.2">
      <c r="C281" s="1" t="s">
        <v>38</v>
      </c>
      <c r="D281" s="2" t="s">
        <v>30</v>
      </c>
      <c r="I281" s="26" t="s">
        <v>31</v>
      </c>
      <c r="J281" s="26"/>
      <c r="L281" s="26" t="s">
        <v>32</v>
      </c>
      <c r="M281" s="26"/>
      <c r="O281" s="26" t="s">
        <v>19</v>
      </c>
      <c r="P281" s="26"/>
      <c r="R281" s="26" t="s">
        <v>9</v>
      </c>
      <c r="S281" s="26"/>
      <c r="U281" s="27" t="s">
        <v>20</v>
      </c>
      <c r="V281" s="27"/>
    </row>
    <row r="282" spans="1:24" ht="16" customHeight="1" x14ac:dyDescent="0.2">
      <c r="A282" s="4">
        <f>A162+$A$1</f>
        <v>0.64583333333333337</v>
      </c>
      <c r="B282" s="1" t="s">
        <v>57</v>
      </c>
      <c r="E282" s="3" t="s">
        <v>15</v>
      </c>
      <c r="G282" s="8" t="s">
        <v>13</v>
      </c>
      <c r="I282" s="2" t="str">
        <f>IF($E282="","",$E282)</f>
        <v>CD28</v>
      </c>
      <c r="J282" s="2" t="str">
        <f>IF($G282="","",$G282)</f>
        <v>CD45</v>
      </c>
      <c r="L282" s="2" t="str">
        <f>IF($E282="","",$E282)</f>
        <v>CD28</v>
      </c>
      <c r="M282" s="2" t="str">
        <f>IF($G282="","",$G282)</f>
        <v>CD45</v>
      </c>
      <c r="O282" s="2" t="str">
        <f>IF($E282="","",$E282)</f>
        <v>CD28</v>
      </c>
      <c r="P282" s="2" t="str">
        <f>IF($G282="","",$G282)</f>
        <v>CD45</v>
      </c>
      <c r="R282" s="2" t="str">
        <f>IF($E282="","",$E282)</f>
        <v>CD28</v>
      </c>
      <c r="S282" s="2" t="str">
        <f>IF($G282="","",$G282)</f>
        <v>CD45</v>
      </c>
      <c r="U282" s="3" t="str">
        <f>IF($E282="","",$E282)</f>
        <v>CD28</v>
      </c>
      <c r="V282" s="3" t="str">
        <f>IF($G282="","",$G282)</f>
        <v>CD45</v>
      </c>
    </row>
    <row r="283" spans="1:24" ht="16" customHeight="1" x14ac:dyDescent="0.2">
      <c r="C283" s="10" t="s">
        <v>0</v>
      </c>
      <c r="D283" s="11"/>
      <c r="E283" s="11" t="str">
        <f>VLOOKUP(E282,Données!$A$2:$B$6,2,FALSE)</f>
        <v>Comité 28</v>
      </c>
      <c r="F283" s="12" t="s">
        <v>8</v>
      </c>
      <c r="G283" s="11" t="str">
        <f>VLOOKUP(G282,Données!$A$2:$B$6,2,FALSE)</f>
        <v>Comité 45</v>
      </c>
      <c r="H283" s="13"/>
      <c r="I283" s="11">
        <f>I288</f>
        <v>100</v>
      </c>
      <c r="J283" s="11">
        <f>J288</f>
        <v>78</v>
      </c>
      <c r="K283" s="13"/>
      <c r="L283" s="11"/>
      <c r="M283" s="11"/>
      <c r="N283" s="13"/>
      <c r="O283" s="11">
        <f>IF($I283="","",IF($I283&gt;$J283,Données!$F$2,0))</f>
        <v>1</v>
      </c>
      <c r="P283" s="11">
        <f>IF($J283="","",IF($J283&gt;$I283,Données!$F$2,0))</f>
        <v>0</v>
      </c>
      <c r="U283" s="3"/>
      <c r="V283" s="3"/>
      <c r="X283" s="1"/>
    </row>
    <row r="284" spans="1:24" ht="16" customHeight="1" x14ac:dyDescent="0.2">
      <c r="A284" s="4"/>
      <c r="D284" s="2" t="s">
        <v>33</v>
      </c>
      <c r="F284" s="5"/>
      <c r="I284" s="2">
        <v>20</v>
      </c>
      <c r="J284" s="2">
        <v>16</v>
      </c>
      <c r="L284" s="2">
        <v>21</v>
      </c>
      <c r="M284" s="2">
        <v>16</v>
      </c>
      <c r="U284" s="3"/>
      <c r="V284" s="3"/>
      <c r="X284" s="1"/>
    </row>
    <row r="285" spans="1:24" ht="16" customHeight="1" x14ac:dyDescent="0.2">
      <c r="A285" s="4"/>
      <c r="D285" s="2" t="s">
        <v>34</v>
      </c>
      <c r="F285" s="5"/>
      <c r="I285" s="2">
        <v>40</v>
      </c>
      <c r="J285" s="2">
        <v>31</v>
      </c>
      <c r="L285" s="2">
        <v>21</v>
      </c>
      <c r="M285" s="2">
        <v>15</v>
      </c>
      <c r="U285" s="3"/>
      <c r="V285" s="3"/>
      <c r="X285" s="1"/>
    </row>
    <row r="286" spans="1:24" ht="16" customHeight="1" x14ac:dyDescent="0.2">
      <c r="A286" s="4"/>
      <c r="D286" s="2" t="s">
        <v>35</v>
      </c>
      <c r="F286" s="5"/>
      <c r="I286" s="2">
        <v>60</v>
      </c>
      <c r="J286" s="2">
        <v>48</v>
      </c>
      <c r="L286" s="2">
        <v>21</v>
      </c>
      <c r="M286" s="2">
        <v>17</v>
      </c>
      <c r="U286" s="3"/>
      <c r="V286" s="3"/>
      <c r="X286" s="1"/>
    </row>
    <row r="287" spans="1:24" ht="16" customHeight="1" x14ac:dyDescent="0.2">
      <c r="A287" s="4"/>
      <c r="D287" s="2" t="s">
        <v>36</v>
      </c>
      <c r="F287" s="5"/>
      <c r="I287" s="2">
        <v>80</v>
      </c>
      <c r="J287" s="2">
        <v>55</v>
      </c>
      <c r="L287" s="2">
        <v>21</v>
      </c>
      <c r="M287" s="2">
        <v>7</v>
      </c>
      <c r="U287" s="3"/>
      <c r="V287" s="3"/>
      <c r="X287" s="1"/>
    </row>
    <row r="288" spans="1:24" ht="16" customHeight="1" x14ac:dyDescent="0.2">
      <c r="A288" s="4"/>
      <c r="D288" s="2" t="s">
        <v>37</v>
      </c>
      <c r="F288" s="5"/>
      <c r="I288" s="2">
        <v>100</v>
      </c>
      <c r="J288" s="2">
        <v>78</v>
      </c>
      <c r="L288" s="2">
        <v>21</v>
      </c>
      <c r="M288" s="2">
        <v>23</v>
      </c>
      <c r="U288" s="3"/>
      <c r="V288" s="3"/>
      <c r="X288" s="1"/>
    </row>
    <row r="290" spans="3:24" ht="16" customHeight="1" x14ac:dyDescent="0.2">
      <c r="C290" s="10" t="s">
        <v>1</v>
      </c>
      <c r="D290" s="11"/>
      <c r="E290" s="11" t="str">
        <f>VLOOKUP(E282,Données!$A$2:$B$6,2,FALSE)</f>
        <v>Comité 28</v>
      </c>
      <c r="F290" s="12" t="s">
        <v>8</v>
      </c>
      <c r="G290" s="11" t="str">
        <f>VLOOKUP(G282,Données!$A$2:$B$6,2,FALSE)</f>
        <v>Comité 45</v>
      </c>
      <c r="H290" s="13"/>
      <c r="I290" s="11">
        <f>I295</f>
        <v>81</v>
      </c>
      <c r="J290" s="11">
        <f>J295</f>
        <v>100</v>
      </c>
      <c r="K290" s="13"/>
      <c r="L290" s="11"/>
      <c r="M290" s="11"/>
      <c r="N290" s="13"/>
      <c r="O290" s="11">
        <f>IF($I290="","",IF($I290&gt;$J290,Données!$F$2,0))</f>
        <v>0</v>
      </c>
      <c r="P290" s="11">
        <f>IF($J290="","",IF($J290&gt;$I290,Données!$F$2,0))</f>
        <v>1</v>
      </c>
      <c r="U290" s="3"/>
      <c r="V290" s="3"/>
      <c r="X290" s="1"/>
    </row>
    <row r="291" spans="3:24" ht="16" customHeight="1" x14ac:dyDescent="0.2">
      <c r="C291" s="9"/>
      <c r="D291" s="2" t="s">
        <v>40</v>
      </c>
      <c r="F291" s="5"/>
      <c r="I291" s="2">
        <v>14</v>
      </c>
      <c r="J291" s="2">
        <v>20</v>
      </c>
      <c r="L291" s="2">
        <v>14</v>
      </c>
      <c r="M291" s="2">
        <v>21</v>
      </c>
      <c r="U291" s="3"/>
      <c r="V291" s="3"/>
      <c r="X291" s="1"/>
    </row>
    <row r="292" spans="3:24" ht="16" customHeight="1" x14ac:dyDescent="0.2">
      <c r="C292" s="9"/>
      <c r="D292" s="2" t="s">
        <v>41</v>
      </c>
      <c r="F292" s="5"/>
      <c r="I292" s="2">
        <v>24</v>
      </c>
      <c r="J292" s="2">
        <v>40</v>
      </c>
      <c r="L292" s="2">
        <v>10</v>
      </c>
      <c r="M292" s="2">
        <v>21</v>
      </c>
      <c r="U292" s="3"/>
      <c r="V292" s="3"/>
      <c r="X292" s="1"/>
    </row>
    <row r="293" spans="3:24" ht="16" customHeight="1" x14ac:dyDescent="0.2">
      <c r="C293" s="9"/>
      <c r="D293" s="2" t="s">
        <v>39</v>
      </c>
      <c r="F293" s="5"/>
      <c r="I293" s="2">
        <v>36</v>
      </c>
      <c r="J293" s="2">
        <v>60</v>
      </c>
      <c r="L293" s="2">
        <v>12</v>
      </c>
      <c r="M293" s="2">
        <v>21</v>
      </c>
      <c r="U293" s="3"/>
      <c r="V293" s="3"/>
      <c r="X293" s="1"/>
    </row>
    <row r="294" spans="3:24" ht="16" customHeight="1" x14ac:dyDescent="0.2">
      <c r="C294" s="9"/>
      <c r="D294" s="2" t="s">
        <v>42</v>
      </c>
      <c r="F294" s="5"/>
      <c r="I294" s="2">
        <v>62</v>
      </c>
      <c r="J294" s="2">
        <v>80</v>
      </c>
      <c r="L294" s="2">
        <v>21</v>
      </c>
      <c r="M294" s="2">
        <v>17</v>
      </c>
      <c r="U294" s="3"/>
      <c r="V294" s="3"/>
      <c r="X294" s="1"/>
    </row>
    <row r="295" spans="3:24" ht="16" customHeight="1" x14ac:dyDescent="0.2">
      <c r="C295" s="9"/>
      <c r="D295" s="2" t="s">
        <v>43</v>
      </c>
      <c r="F295" s="5"/>
      <c r="I295" s="2">
        <v>81</v>
      </c>
      <c r="J295" s="2">
        <v>100</v>
      </c>
      <c r="L295" s="2">
        <v>19</v>
      </c>
      <c r="M295" s="2">
        <v>21</v>
      </c>
      <c r="U295" s="3"/>
      <c r="V295" s="3"/>
      <c r="X295" s="1"/>
    </row>
    <row r="297" spans="3:24" ht="16" customHeight="1" x14ac:dyDescent="0.2">
      <c r="C297" s="10" t="s">
        <v>2</v>
      </c>
      <c r="D297" s="11"/>
      <c r="E297" s="11" t="str">
        <f>VLOOKUP(E282,Données!$A$2:$B$6,2,FALSE)</f>
        <v>Comité 28</v>
      </c>
      <c r="F297" s="12" t="s">
        <v>8</v>
      </c>
      <c r="G297" s="11" t="str">
        <f>VLOOKUP(G282,Données!$A$2:$B$6,2,FALSE)</f>
        <v>Comité 45</v>
      </c>
      <c r="H297" s="13"/>
      <c r="I297" s="11">
        <f>I302</f>
        <v>59</v>
      </c>
      <c r="J297" s="11">
        <f>J302</f>
        <v>100</v>
      </c>
      <c r="K297" s="13"/>
      <c r="L297" s="11"/>
      <c r="M297" s="11"/>
      <c r="N297" s="13"/>
      <c r="O297" s="11">
        <f>IF($I297="","",IF($I297&gt;$J297,Données!$F$2,0))</f>
        <v>0</v>
      </c>
      <c r="P297" s="11">
        <f>IF($J297="","",IF($J297&gt;$I297,Données!$F$2,0))</f>
        <v>1</v>
      </c>
      <c r="U297" s="3"/>
      <c r="V297" s="3"/>
      <c r="X297" s="1"/>
    </row>
    <row r="298" spans="3:24" ht="16" customHeight="1" x14ac:dyDescent="0.2">
      <c r="D298" s="2" t="s">
        <v>34</v>
      </c>
      <c r="I298" s="2">
        <v>12</v>
      </c>
      <c r="J298" s="2">
        <v>20</v>
      </c>
      <c r="L298" s="2">
        <v>12</v>
      </c>
      <c r="M298" s="2">
        <v>21</v>
      </c>
    </row>
    <row r="299" spans="3:24" ht="16" customHeight="1" x14ac:dyDescent="0.2">
      <c r="D299" s="2" t="s">
        <v>33</v>
      </c>
      <c r="I299" s="2">
        <v>18</v>
      </c>
      <c r="J299" s="2">
        <v>40</v>
      </c>
      <c r="L299" s="2">
        <v>6</v>
      </c>
      <c r="M299" s="2">
        <v>21</v>
      </c>
    </row>
    <row r="300" spans="3:24" ht="16" customHeight="1" x14ac:dyDescent="0.2">
      <c r="D300" s="2" t="s">
        <v>48</v>
      </c>
      <c r="I300" s="2">
        <v>31</v>
      </c>
      <c r="J300" s="2">
        <v>60</v>
      </c>
      <c r="L300" s="2">
        <v>13</v>
      </c>
      <c r="M300" s="2">
        <v>21</v>
      </c>
    </row>
    <row r="301" spans="3:24" ht="16" customHeight="1" x14ac:dyDescent="0.2">
      <c r="D301" s="2" t="s">
        <v>37</v>
      </c>
      <c r="I301" s="2">
        <v>47</v>
      </c>
      <c r="J301" s="2">
        <v>80</v>
      </c>
      <c r="L301" s="2">
        <v>16</v>
      </c>
      <c r="M301" s="2">
        <v>21</v>
      </c>
    </row>
    <row r="302" spans="3:24" ht="16" customHeight="1" x14ac:dyDescent="0.2">
      <c r="D302" s="2" t="s">
        <v>36</v>
      </c>
      <c r="I302" s="2">
        <v>59</v>
      </c>
      <c r="J302" s="2">
        <v>100</v>
      </c>
      <c r="L302" s="2">
        <v>12</v>
      </c>
      <c r="M302" s="2">
        <v>21</v>
      </c>
    </row>
    <row r="304" spans="3:24" ht="16" customHeight="1" x14ac:dyDescent="0.2">
      <c r="C304" s="10" t="s">
        <v>3</v>
      </c>
      <c r="D304" s="11"/>
      <c r="E304" s="11" t="str">
        <f>VLOOKUP(E282,Données!$A$2:$B$6,2,FALSE)</f>
        <v>Comité 28</v>
      </c>
      <c r="F304" s="12" t="s">
        <v>8</v>
      </c>
      <c r="G304" s="11" t="str">
        <f>VLOOKUP(G282,Données!$A$2:$B$6,2,FALSE)</f>
        <v>Comité 45</v>
      </c>
      <c r="H304" s="13"/>
      <c r="I304" s="11">
        <f>I309</f>
        <v>100</v>
      </c>
      <c r="J304" s="11">
        <f>J309</f>
        <v>95</v>
      </c>
      <c r="K304" s="13"/>
      <c r="L304" s="11"/>
      <c r="M304" s="11"/>
      <c r="N304" s="13"/>
      <c r="O304" s="11">
        <f>IF($I304="","",IF($I304&gt;$J304,Données!$F$2,0))</f>
        <v>1</v>
      </c>
      <c r="P304" s="11">
        <f>IF($J304="","",IF($J304&gt;$I304,Données!$F$2,0))</f>
        <v>0</v>
      </c>
      <c r="U304" s="3"/>
      <c r="V304" s="3"/>
      <c r="X304" s="1"/>
    </row>
    <row r="305" spans="2:24" ht="16" customHeight="1" x14ac:dyDescent="0.2">
      <c r="D305" s="2" t="s">
        <v>45</v>
      </c>
      <c r="I305" s="2">
        <v>13</v>
      </c>
      <c r="J305" s="2">
        <v>20</v>
      </c>
      <c r="L305" s="2">
        <v>13</v>
      </c>
      <c r="M305" s="2">
        <v>21</v>
      </c>
    </row>
    <row r="306" spans="2:24" ht="16" customHeight="1" x14ac:dyDescent="0.2">
      <c r="D306" s="2" t="s">
        <v>47</v>
      </c>
      <c r="I306" s="2">
        <v>33</v>
      </c>
      <c r="J306" s="2">
        <v>40</v>
      </c>
      <c r="L306" s="2">
        <v>22</v>
      </c>
      <c r="M306" s="2">
        <v>20</v>
      </c>
    </row>
    <row r="307" spans="2:24" ht="16" customHeight="1" x14ac:dyDescent="0.2">
      <c r="D307" s="2" t="s">
        <v>49</v>
      </c>
      <c r="I307" s="2">
        <v>54</v>
      </c>
      <c r="J307" s="2">
        <v>60</v>
      </c>
      <c r="L307" s="2">
        <v>11</v>
      </c>
      <c r="M307" s="2">
        <v>21</v>
      </c>
    </row>
    <row r="308" spans="2:24" ht="16" customHeight="1" x14ac:dyDescent="0.2">
      <c r="D308" s="2" t="s">
        <v>51</v>
      </c>
      <c r="I308" s="2">
        <v>80</v>
      </c>
      <c r="J308" s="2">
        <v>76</v>
      </c>
      <c r="L308" s="2">
        <v>21</v>
      </c>
      <c r="M308" s="2">
        <v>13</v>
      </c>
    </row>
    <row r="309" spans="2:24" ht="16" customHeight="1" x14ac:dyDescent="0.2">
      <c r="D309" s="2" t="s">
        <v>53</v>
      </c>
      <c r="I309" s="2">
        <v>100</v>
      </c>
      <c r="J309" s="2">
        <v>95</v>
      </c>
      <c r="L309" s="2">
        <v>21</v>
      </c>
      <c r="M309" s="2">
        <v>19</v>
      </c>
    </row>
    <row r="311" spans="2:24" ht="16" customHeight="1" x14ac:dyDescent="0.2">
      <c r="C311" s="10" t="s">
        <v>4</v>
      </c>
      <c r="D311" s="11"/>
      <c r="E311" s="11" t="str">
        <f>VLOOKUP(E282,Données!$A$2:$B$6,2,FALSE)</f>
        <v>Comité 28</v>
      </c>
      <c r="F311" s="12" t="s">
        <v>8</v>
      </c>
      <c r="G311" s="11" t="str">
        <f>VLOOKUP(G282,Données!$A$2:$B$6,2,FALSE)</f>
        <v>Comité 45</v>
      </c>
      <c r="H311" s="13"/>
      <c r="I311" s="11">
        <f>I316</f>
        <v>0</v>
      </c>
      <c r="J311" s="11">
        <f>J316</f>
        <v>100</v>
      </c>
      <c r="K311" s="13"/>
      <c r="L311" s="11"/>
      <c r="M311" s="11"/>
      <c r="N311" s="13"/>
      <c r="O311" s="11">
        <f>IF($I311="","",IF($I311&gt;$J311,Données!$F$2,0))</f>
        <v>0</v>
      </c>
      <c r="P311" s="11">
        <f>IF($J311="","",IF($J311&gt;$I311,Données!$F$2,0))</f>
        <v>1</v>
      </c>
      <c r="R311" s="25">
        <v>-1</v>
      </c>
      <c r="U311" s="3"/>
      <c r="V311" s="3"/>
      <c r="X311" s="1"/>
    </row>
    <row r="312" spans="2:24" ht="16" customHeight="1" x14ac:dyDescent="0.2">
      <c r="D312" s="2" t="s">
        <v>46</v>
      </c>
      <c r="I312" s="25">
        <v>0</v>
      </c>
      <c r="J312" s="2">
        <v>20</v>
      </c>
      <c r="L312" s="2">
        <v>0</v>
      </c>
      <c r="M312" s="2">
        <v>21</v>
      </c>
    </row>
    <row r="313" spans="2:24" ht="16" customHeight="1" x14ac:dyDescent="0.2">
      <c r="D313" s="2" t="s">
        <v>39</v>
      </c>
      <c r="I313" s="25">
        <v>0</v>
      </c>
      <c r="J313" s="2">
        <v>40</v>
      </c>
      <c r="L313" s="2">
        <v>0</v>
      </c>
      <c r="M313" s="2">
        <v>21</v>
      </c>
    </row>
    <row r="314" spans="2:24" ht="16" customHeight="1" x14ac:dyDescent="0.2">
      <c r="D314" s="2" t="s">
        <v>50</v>
      </c>
      <c r="I314" s="25">
        <v>0</v>
      </c>
      <c r="J314" s="2">
        <v>60</v>
      </c>
      <c r="L314" s="2">
        <v>0</v>
      </c>
      <c r="M314" s="2">
        <v>21</v>
      </c>
    </row>
    <row r="315" spans="2:24" ht="16" customHeight="1" x14ac:dyDescent="0.2">
      <c r="D315" s="2" t="s">
        <v>52</v>
      </c>
      <c r="I315" s="25">
        <v>0</v>
      </c>
      <c r="J315" s="2">
        <v>80</v>
      </c>
      <c r="L315" s="2">
        <v>0</v>
      </c>
      <c r="M315" s="2">
        <v>21</v>
      </c>
    </row>
    <row r="316" spans="2:24" ht="16" customHeight="1" x14ac:dyDescent="0.2">
      <c r="D316" s="2" t="s">
        <v>54</v>
      </c>
      <c r="I316" s="25">
        <v>0</v>
      </c>
      <c r="J316" s="2">
        <v>100</v>
      </c>
      <c r="L316" s="2">
        <v>0</v>
      </c>
      <c r="M316" s="2">
        <v>21</v>
      </c>
    </row>
    <row r="318" spans="2:24" ht="16" customHeight="1" x14ac:dyDescent="0.2">
      <c r="B318" s="14" t="s">
        <v>57</v>
      </c>
      <c r="C318" s="14" t="s">
        <v>44</v>
      </c>
      <c r="D318" s="24"/>
      <c r="E318" s="16" t="str">
        <f>VLOOKUP(E282,Données!$A$2:$B$6,2,FALSE)</f>
        <v>Comité 28</v>
      </c>
      <c r="F318" s="17" t="s">
        <v>8</v>
      </c>
      <c r="G318" s="16" t="str">
        <f>VLOOKUP(G282,Données!$A$2:$B$6,2,FALSE)</f>
        <v>Comité 45</v>
      </c>
      <c r="H318" s="15"/>
      <c r="I318" s="16">
        <f>SUM(I283,I290,I297,I304,I311)</f>
        <v>340</v>
      </c>
      <c r="J318" s="16">
        <f>SUM(J283,J290,J297,J304,J311)</f>
        <v>473</v>
      </c>
      <c r="K318" s="15"/>
      <c r="L318" s="16"/>
      <c r="M318" s="16"/>
      <c r="N318" s="15"/>
      <c r="O318" s="16">
        <f>SUM(O283,O290,O297,O304,O311)</f>
        <v>2</v>
      </c>
      <c r="P318" s="16">
        <f>SUM(P283,P290,P297,P304,P311)</f>
        <v>3</v>
      </c>
      <c r="Q318" s="15"/>
      <c r="R318" s="16">
        <f>SUM(R283,R290,R297,R304,R311)</f>
        <v>-1</v>
      </c>
      <c r="S318" s="16">
        <f>SUM(S283,S290,S297,S304,S311)</f>
        <v>0</v>
      </c>
      <c r="T318" s="15"/>
      <c r="U318" s="16">
        <f>IF(AND($I318=0,$J318=0),0,IF($O318&gt;$P318,Données!$J$2,IF($O318=$P318,Données!$J$3,IF($P318&gt;$O318,Données!$J$4,0))))</f>
        <v>1</v>
      </c>
      <c r="V318" s="16">
        <f>IF(AND($I318=0,$J318=0),0,IF($P318&gt;$O318,Données!$J$2,IF($O318=$P318,Données!$J$3,IF($O318&gt;$P318,Données!$J$4,0))))</f>
        <v>3</v>
      </c>
      <c r="W318" s="15"/>
    </row>
    <row r="319" spans="2:24" ht="16" customHeight="1" x14ac:dyDescent="0.2">
      <c r="C319" s="9"/>
      <c r="I319" s="3"/>
      <c r="J319" s="3"/>
      <c r="L319" s="3"/>
      <c r="M319" s="3"/>
      <c r="O319" s="3"/>
      <c r="P319" s="3"/>
      <c r="R319" s="3"/>
      <c r="S319" s="3"/>
      <c r="U319" s="3"/>
      <c r="V319" s="3"/>
    </row>
    <row r="321" spans="1:22" ht="16" customHeight="1" x14ac:dyDescent="0.2">
      <c r="C321" s="1" t="s">
        <v>38</v>
      </c>
      <c r="D321" s="2" t="s">
        <v>30</v>
      </c>
      <c r="I321" s="26" t="s">
        <v>31</v>
      </c>
      <c r="J321" s="26"/>
      <c r="L321" s="26" t="s">
        <v>32</v>
      </c>
      <c r="M321" s="26"/>
      <c r="O321" s="26" t="s">
        <v>19</v>
      </c>
      <c r="P321" s="26"/>
      <c r="R321" s="26" t="s">
        <v>9</v>
      </c>
      <c r="S321" s="26"/>
      <c r="U321" s="27" t="s">
        <v>20</v>
      </c>
      <c r="V321" s="27"/>
    </row>
    <row r="322" spans="1:22" ht="16" customHeight="1" x14ac:dyDescent="0.2">
      <c r="A322" s="4">
        <f>A242+$A$1</f>
        <v>0.72916666666666674</v>
      </c>
      <c r="B322" s="1" t="s">
        <v>58</v>
      </c>
      <c r="E322" s="3" t="s">
        <v>13</v>
      </c>
      <c r="G322" s="3" t="s">
        <v>12</v>
      </c>
      <c r="I322" s="2" t="str">
        <f>IF($E322="","",$E322)</f>
        <v>CD45</v>
      </c>
      <c r="J322" s="2" t="str">
        <f>IF($G322="","",$G322)</f>
        <v>CD36</v>
      </c>
      <c r="L322" s="2" t="str">
        <f>IF($E322="","",$E322)</f>
        <v>CD45</v>
      </c>
      <c r="M322" s="2" t="str">
        <f>IF($G322="","",$G322)</f>
        <v>CD36</v>
      </c>
      <c r="O322" s="2" t="str">
        <f>IF($E322="","",$E322)</f>
        <v>CD45</v>
      </c>
      <c r="P322" s="2" t="str">
        <f>IF($G322="","",$G322)</f>
        <v>CD36</v>
      </c>
      <c r="R322" s="2" t="str">
        <f>IF($E322="","",$E322)</f>
        <v>CD45</v>
      </c>
      <c r="S322" s="2" t="str">
        <f>IF($G322="","",$G322)</f>
        <v>CD36</v>
      </c>
      <c r="U322" s="3" t="str">
        <f>IF($E322="","",$E322)</f>
        <v>CD45</v>
      </c>
      <c r="V322" s="3" t="str">
        <f>IF($G322="","",$G322)</f>
        <v>CD36</v>
      </c>
    </row>
    <row r="323" spans="1:22" ht="16" customHeight="1" x14ac:dyDescent="0.2">
      <c r="C323" s="10" t="s">
        <v>0</v>
      </c>
      <c r="D323" s="11"/>
      <c r="E323" s="11" t="str">
        <f>VLOOKUP(E322,Données!$A$2:$B$6,2,FALSE)</f>
        <v>Comité 45</v>
      </c>
      <c r="F323" s="12" t="s">
        <v>8</v>
      </c>
      <c r="G323" s="11" t="str">
        <f>VLOOKUP(G322,Données!$A$2:$B$6,2,FALSE)</f>
        <v>Comité 36</v>
      </c>
      <c r="H323" s="13"/>
      <c r="I323" s="11">
        <f>I328</f>
        <v>51</v>
      </c>
      <c r="J323" s="11">
        <f>J328</f>
        <v>100</v>
      </c>
      <c r="K323" s="13"/>
      <c r="L323" s="11"/>
      <c r="M323" s="11"/>
      <c r="N323" s="13"/>
      <c r="O323" s="11">
        <f>IF($I323="","",IF($I323&gt;$J323,Données!$F$2,0))</f>
        <v>0</v>
      </c>
      <c r="P323" s="11">
        <f>IF($J323="","",IF($J323&gt;$I323,Données!$F$2,0))</f>
        <v>1</v>
      </c>
      <c r="U323" s="3"/>
      <c r="V323" s="3"/>
    </row>
    <row r="324" spans="1:22" ht="16" customHeight="1" x14ac:dyDescent="0.2">
      <c r="D324" s="2" t="s">
        <v>33</v>
      </c>
      <c r="F324" s="5"/>
      <c r="I324" s="2">
        <v>9</v>
      </c>
      <c r="J324" s="2">
        <v>20</v>
      </c>
      <c r="L324" s="2">
        <v>9</v>
      </c>
      <c r="M324" s="2">
        <v>21</v>
      </c>
      <c r="U324" s="3"/>
      <c r="V324" s="3"/>
    </row>
    <row r="325" spans="1:22" ht="16" customHeight="1" x14ac:dyDescent="0.2">
      <c r="D325" s="2" t="s">
        <v>34</v>
      </c>
      <c r="F325" s="5"/>
      <c r="I325" s="2">
        <v>24</v>
      </c>
      <c r="J325" s="2">
        <v>40</v>
      </c>
      <c r="L325" s="2">
        <v>15</v>
      </c>
      <c r="M325" s="2">
        <v>21</v>
      </c>
      <c r="U325" s="3"/>
      <c r="V325" s="3"/>
    </row>
    <row r="326" spans="1:22" ht="16" customHeight="1" x14ac:dyDescent="0.2">
      <c r="D326" s="2" t="s">
        <v>35</v>
      </c>
      <c r="F326" s="5"/>
      <c r="I326" s="2">
        <v>26</v>
      </c>
      <c r="J326" s="2">
        <v>60</v>
      </c>
      <c r="L326" s="2">
        <v>2</v>
      </c>
      <c r="M326" s="2">
        <v>21</v>
      </c>
      <c r="U326" s="3"/>
      <c r="V326" s="3"/>
    </row>
    <row r="327" spans="1:22" ht="16" customHeight="1" x14ac:dyDescent="0.2">
      <c r="D327" s="2" t="s">
        <v>36</v>
      </c>
      <c r="F327" s="5"/>
      <c r="I327" s="2">
        <v>28</v>
      </c>
      <c r="J327" s="2">
        <v>80</v>
      </c>
      <c r="L327" s="2">
        <v>2</v>
      </c>
      <c r="M327" s="2">
        <v>21</v>
      </c>
      <c r="U327" s="3"/>
      <c r="V327" s="3"/>
    </row>
    <row r="328" spans="1:22" ht="16" customHeight="1" x14ac:dyDescent="0.2">
      <c r="D328" s="2" t="s">
        <v>37</v>
      </c>
      <c r="F328" s="5"/>
      <c r="I328" s="2">
        <v>51</v>
      </c>
      <c r="J328" s="2">
        <v>100</v>
      </c>
      <c r="L328" s="2">
        <v>23</v>
      </c>
      <c r="M328" s="2">
        <v>21</v>
      </c>
      <c r="U328" s="3"/>
      <c r="V328" s="3"/>
    </row>
    <row r="330" spans="1:22" ht="16" customHeight="1" x14ac:dyDescent="0.2">
      <c r="C330" s="10" t="s">
        <v>1</v>
      </c>
      <c r="D330" s="11"/>
      <c r="E330" s="11" t="str">
        <f>VLOOKUP(E322,Données!$A$2:$B$6,2,FALSE)</f>
        <v>Comité 45</v>
      </c>
      <c r="F330" s="12" t="s">
        <v>8</v>
      </c>
      <c r="G330" s="11" t="str">
        <f>VLOOKUP(G322,Données!$A$2:$B$6,2,FALSE)</f>
        <v>Comité 36</v>
      </c>
      <c r="H330" s="13"/>
      <c r="I330" s="11">
        <f>I335</f>
        <v>65</v>
      </c>
      <c r="J330" s="11">
        <f>J335</f>
        <v>100</v>
      </c>
      <c r="K330" s="13"/>
      <c r="L330" s="11"/>
      <c r="M330" s="11"/>
      <c r="N330" s="13"/>
      <c r="O330" s="11">
        <f>IF($I330="","",IF($I330&gt;$J330,Données!$F$2,0))</f>
        <v>0</v>
      </c>
      <c r="P330" s="11">
        <f>IF($J330="","",IF($J330&gt;$I330,Données!$F$2,0))</f>
        <v>1</v>
      </c>
      <c r="U330" s="3"/>
      <c r="V330" s="3"/>
    </row>
    <row r="331" spans="1:22" ht="16" customHeight="1" x14ac:dyDescent="0.2">
      <c r="C331" s="9"/>
      <c r="D331" s="2" t="s">
        <v>40</v>
      </c>
      <c r="F331" s="5"/>
      <c r="I331" s="2">
        <v>11</v>
      </c>
      <c r="J331" s="2">
        <v>20</v>
      </c>
      <c r="L331" s="2">
        <v>11</v>
      </c>
      <c r="M331" s="2">
        <v>21</v>
      </c>
      <c r="U331" s="3"/>
      <c r="V331" s="3"/>
    </row>
    <row r="332" spans="1:22" ht="16" customHeight="1" x14ac:dyDescent="0.2">
      <c r="C332" s="9"/>
      <c r="D332" s="2" t="s">
        <v>41</v>
      </c>
      <c r="F332" s="5"/>
      <c r="I332" s="2">
        <v>20</v>
      </c>
      <c r="J332" s="2">
        <v>40</v>
      </c>
      <c r="L332" s="2">
        <v>9</v>
      </c>
      <c r="M332" s="2">
        <v>21</v>
      </c>
      <c r="U332" s="3"/>
      <c r="V332" s="3"/>
    </row>
    <row r="333" spans="1:22" ht="16" customHeight="1" x14ac:dyDescent="0.2">
      <c r="C333" s="9"/>
      <c r="D333" s="2" t="s">
        <v>39</v>
      </c>
      <c r="F333" s="5"/>
      <c r="I333" s="2">
        <v>41</v>
      </c>
      <c r="J333" s="2">
        <v>60</v>
      </c>
      <c r="L333" s="2">
        <v>22</v>
      </c>
      <c r="M333" s="2">
        <v>20</v>
      </c>
      <c r="U333" s="3"/>
      <c r="V333" s="3"/>
    </row>
    <row r="334" spans="1:22" ht="16" customHeight="1" x14ac:dyDescent="0.2">
      <c r="C334" s="9"/>
      <c r="D334" s="2" t="s">
        <v>42</v>
      </c>
      <c r="F334" s="5"/>
      <c r="I334" s="2">
        <v>52</v>
      </c>
      <c r="J334" s="2">
        <v>80</v>
      </c>
      <c r="L334" s="2">
        <v>11</v>
      </c>
      <c r="M334" s="2">
        <v>21</v>
      </c>
      <c r="U334" s="3"/>
      <c r="V334" s="3"/>
    </row>
    <row r="335" spans="1:22" ht="16" customHeight="1" x14ac:dyDescent="0.2">
      <c r="C335" s="9"/>
      <c r="D335" s="2" t="s">
        <v>43</v>
      </c>
      <c r="F335" s="5"/>
      <c r="I335" s="2">
        <v>65</v>
      </c>
      <c r="J335" s="2">
        <v>100</v>
      </c>
      <c r="L335" s="2">
        <v>13</v>
      </c>
      <c r="M335" s="2">
        <v>21</v>
      </c>
      <c r="U335" s="3"/>
      <c r="V335" s="3"/>
    </row>
    <row r="337" spans="3:22" ht="16" customHeight="1" x14ac:dyDescent="0.2">
      <c r="C337" s="10" t="s">
        <v>2</v>
      </c>
      <c r="D337" s="11"/>
      <c r="E337" s="11" t="str">
        <f>VLOOKUP(E322,Données!$A$2:$B$6,2,FALSE)</f>
        <v>Comité 45</v>
      </c>
      <c r="F337" s="12" t="s">
        <v>8</v>
      </c>
      <c r="G337" s="11" t="str">
        <f>VLOOKUP(G322,Données!$A$2:$B$6,2,FALSE)</f>
        <v>Comité 36</v>
      </c>
      <c r="H337" s="13"/>
      <c r="I337" s="11">
        <f>I342</f>
        <v>100</v>
      </c>
      <c r="J337" s="11">
        <f>J342</f>
        <v>49</v>
      </c>
      <c r="K337" s="13"/>
      <c r="L337" s="11"/>
      <c r="M337" s="11"/>
      <c r="N337" s="13"/>
      <c r="O337" s="11">
        <f>IF($I337="","",IF($I337&gt;$J337,Données!$F$2,0))</f>
        <v>1</v>
      </c>
      <c r="P337" s="11">
        <f>IF($J337="","",IF($J337&gt;$I337,Données!$F$2,0))</f>
        <v>0</v>
      </c>
      <c r="U337" s="3"/>
      <c r="V337" s="3"/>
    </row>
    <row r="338" spans="3:22" ht="16" customHeight="1" x14ac:dyDescent="0.2">
      <c r="D338" s="2" t="s">
        <v>34</v>
      </c>
      <c r="I338" s="2">
        <v>20</v>
      </c>
      <c r="J338" s="2">
        <v>7</v>
      </c>
      <c r="L338" s="2">
        <v>21</v>
      </c>
      <c r="M338" s="2">
        <v>7</v>
      </c>
    </row>
    <row r="339" spans="3:22" ht="16" customHeight="1" x14ac:dyDescent="0.2">
      <c r="D339" s="2" t="s">
        <v>33</v>
      </c>
      <c r="I339" s="2">
        <v>40</v>
      </c>
      <c r="J339" s="2">
        <v>20</v>
      </c>
      <c r="L339" s="2">
        <v>21</v>
      </c>
      <c r="M339" s="2">
        <v>13</v>
      </c>
    </row>
    <row r="340" spans="3:22" ht="16" customHeight="1" x14ac:dyDescent="0.2">
      <c r="D340" s="2" t="s">
        <v>48</v>
      </c>
      <c r="I340" s="2">
        <v>60</v>
      </c>
      <c r="J340" s="2">
        <v>33</v>
      </c>
      <c r="L340" s="2">
        <v>21</v>
      </c>
      <c r="M340" s="2">
        <v>13</v>
      </c>
    </row>
    <row r="341" spans="3:22" ht="16" customHeight="1" x14ac:dyDescent="0.2">
      <c r="D341" s="2" t="s">
        <v>37</v>
      </c>
      <c r="I341" s="2">
        <v>80</v>
      </c>
      <c r="J341" s="2">
        <v>41</v>
      </c>
      <c r="L341" s="2">
        <v>21</v>
      </c>
      <c r="M341" s="2">
        <v>8</v>
      </c>
    </row>
    <row r="342" spans="3:22" ht="16" customHeight="1" x14ac:dyDescent="0.2">
      <c r="D342" s="2" t="s">
        <v>36</v>
      </c>
      <c r="I342" s="2">
        <v>100</v>
      </c>
      <c r="J342" s="2">
        <v>49</v>
      </c>
      <c r="L342" s="2">
        <v>21</v>
      </c>
      <c r="M342" s="2">
        <v>8</v>
      </c>
    </row>
    <row r="344" spans="3:22" ht="16" customHeight="1" x14ac:dyDescent="0.2">
      <c r="C344" s="10" t="s">
        <v>3</v>
      </c>
      <c r="D344" s="11"/>
      <c r="E344" s="11" t="str">
        <f>VLOOKUP(E322,Données!$A$2:$B$6,2,FALSE)</f>
        <v>Comité 45</v>
      </c>
      <c r="F344" s="12" t="s">
        <v>8</v>
      </c>
      <c r="G344" s="11" t="str">
        <f>VLOOKUP(G322,Données!$A$2:$B$6,2,FALSE)</f>
        <v>Comité 36</v>
      </c>
      <c r="H344" s="13"/>
      <c r="I344" s="11">
        <f>I349</f>
        <v>90</v>
      </c>
      <c r="J344" s="11">
        <f>J349</f>
        <v>100</v>
      </c>
      <c r="K344" s="13"/>
      <c r="L344" s="11"/>
      <c r="M344" s="11"/>
      <c r="N344" s="13"/>
      <c r="O344" s="11">
        <f>IF($I344="","",IF($I344&gt;$J344,Données!$F$2,0))</f>
        <v>0</v>
      </c>
      <c r="P344" s="11">
        <f>IF($J344="","",IF($J344&gt;$I344,Données!$F$2,0))</f>
        <v>1</v>
      </c>
      <c r="U344" s="3"/>
      <c r="V344" s="3"/>
    </row>
    <row r="345" spans="3:22" ht="16" customHeight="1" x14ac:dyDescent="0.2">
      <c r="D345" s="2" t="s">
        <v>45</v>
      </c>
      <c r="I345" s="2">
        <v>15</v>
      </c>
      <c r="J345" s="2">
        <v>20</v>
      </c>
      <c r="L345" s="2">
        <v>15</v>
      </c>
      <c r="M345" s="2">
        <v>21</v>
      </c>
    </row>
    <row r="346" spans="3:22" ht="16" customHeight="1" x14ac:dyDescent="0.2">
      <c r="D346" s="2" t="s">
        <v>47</v>
      </c>
      <c r="I346" s="2">
        <v>23</v>
      </c>
      <c r="J346" s="2">
        <v>40</v>
      </c>
      <c r="L346" s="2">
        <v>8</v>
      </c>
      <c r="M346" s="2">
        <v>21</v>
      </c>
    </row>
    <row r="347" spans="3:22" ht="16" customHeight="1" x14ac:dyDescent="0.2">
      <c r="D347" s="2" t="s">
        <v>49</v>
      </c>
      <c r="I347" s="2">
        <v>53</v>
      </c>
      <c r="J347" s="2">
        <v>60</v>
      </c>
      <c r="L347" s="2">
        <v>21</v>
      </c>
      <c r="M347" s="2">
        <v>15</v>
      </c>
    </row>
    <row r="348" spans="3:22" ht="16" customHeight="1" x14ac:dyDescent="0.2">
      <c r="D348" s="2" t="s">
        <v>51</v>
      </c>
      <c r="I348" s="2">
        <v>75</v>
      </c>
      <c r="J348" s="2">
        <v>80</v>
      </c>
      <c r="L348" s="2">
        <v>22</v>
      </c>
      <c r="M348" s="2">
        <v>20</v>
      </c>
    </row>
    <row r="349" spans="3:22" ht="16" customHeight="1" x14ac:dyDescent="0.2">
      <c r="D349" s="2" t="s">
        <v>53</v>
      </c>
      <c r="I349" s="2">
        <v>90</v>
      </c>
      <c r="J349" s="2">
        <v>100</v>
      </c>
      <c r="L349" s="2">
        <v>15</v>
      </c>
      <c r="M349" s="2">
        <v>21</v>
      </c>
    </row>
    <row r="351" spans="3:22" ht="16" customHeight="1" x14ac:dyDescent="0.2">
      <c r="C351" s="10" t="s">
        <v>4</v>
      </c>
      <c r="D351" s="11"/>
      <c r="E351" s="11" t="str">
        <f>VLOOKUP(E322,Données!$A$2:$B$6,2,FALSE)</f>
        <v>Comité 45</v>
      </c>
      <c r="F351" s="12" t="s">
        <v>8</v>
      </c>
      <c r="G351" s="11" t="str">
        <f>VLOOKUP(G322,Données!$A$2:$B$6,2,FALSE)</f>
        <v>Comité 36</v>
      </c>
      <c r="H351" s="13"/>
      <c r="I351" s="11">
        <f>I356</f>
        <v>100</v>
      </c>
      <c r="J351" s="11">
        <f>J356</f>
        <v>85</v>
      </c>
      <c r="K351" s="13"/>
      <c r="L351" s="11"/>
      <c r="M351" s="11"/>
      <c r="N351" s="13"/>
      <c r="O351" s="11">
        <f>IF($I351="","",IF($I351&gt;$J351,Données!$F$2,0))</f>
        <v>1</v>
      </c>
      <c r="P351" s="11">
        <f>IF($J351="","",IF($J351&gt;$I351,Données!$F$2,0))</f>
        <v>0</v>
      </c>
      <c r="U351" s="3"/>
      <c r="V351" s="3"/>
    </row>
    <row r="352" spans="3:22" ht="16" customHeight="1" x14ac:dyDescent="0.2">
      <c r="D352" s="2" t="s">
        <v>46</v>
      </c>
      <c r="I352" s="2">
        <v>20</v>
      </c>
      <c r="J352" s="2">
        <v>16</v>
      </c>
      <c r="L352" s="2">
        <v>21</v>
      </c>
      <c r="M352" s="2">
        <v>16</v>
      </c>
    </row>
    <row r="353" spans="1:23" ht="16" customHeight="1" x14ac:dyDescent="0.2">
      <c r="D353" s="2" t="s">
        <v>39</v>
      </c>
      <c r="I353" s="2">
        <v>40</v>
      </c>
      <c r="J353" s="2">
        <v>27</v>
      </c>
      <c r="L353" s="2">
        <v>21</v>
      </c>
      <c r="M353" s="2">
        <v>11</v>
      </c>
    </row>
    <row r="354" spans="1:23" ht="16" customHeight="1" x14ac:dyDescent="0.2">
      <c r="D354" s="2" t="s">
        <v>50</v>
      </c>
      <c r="I354" s="2">
        <v>60</v>
      </c>
      <c r="J354" s="2">
        <v>36</v>
      </c>
      <c r="L354" s="2">
        <v>21</v>
      </c>
      <c r="M354" s="2">
        <v>9</v>
      </c>
    </row>
    <row r="355" spans="1:23" ht="16" customHeight="1" x14ac:dyDescent="0.2">
      <c r="D355" s="2" t="s">
        <v>52</v>
      </c>
      <c r="I355" s="2">
        <v>80</v>
      </c>
      <c r="J355" s="2">
        <v>71</v>
      </c>
      <c r="L355" s="2">
        <v>14</v>
      </c>
      <c r="M355" s="2">
        <v>21</v>
      </c>
    </row>
    <row r="356" spans="1:23" ht="16" customHeight="1" x14ac:dyDescent="0.2">
      <c r="D356" s="2" t="s">
        <v>54</v>
      </c>
      <c r="I356" s="2">
        <v>100</v>
      </c>
      <c r="J356" s="2">
        <v>85</v>
      </c>
      <c r="L356" s="2">
        <v>21</v>
      </c>
      <c r="M356" s="2">
        <v>14</v>
      </c>
    </row>
    <row r="358" spans="1:23" ht="16" customHeight="1" x14ac:dyDescent="0.2">
      <c r="B358" s="14" t="s">
        <v>58</v>
      </c>
      <c r="C358" s="14" t="s">
        <v>44</v>
      </c>
      <c r="D358" s="24"/>
      <c r="E358" s="16" t="str">
        <f>VLOOKUP(E322,Données!$A$2:$B$6,2,FALSE)</f>
        <v>Comité 45</v>
      </c>
      <c r="F358" s="17" t="s">
        <v>8</v>
      </c>
      <c r="G358" s="16" t="str">
        <f>VLOOKUP(G322,Données!$A$2:$B$6,2,FALSE)</f>
        <v>Comité 36</v>
      </c>
      <c r="H358" s="15"/>
      <c r="I358" s="16">
        <f>SUM(I323,I330,I337,I344,I351)</f>
        <v>406</v>
      </c>
      <c r="J358" s="16">
        <f>SUM(J323,J330,J337,J344,J351)</f>
        <v>434</v>
      </c>
      <c r="K358" s="15"/>
      <c r="L358" s="16"/>
      <c r="M358" s="16"/>
      <c r="N358" s="15"/>
      <c r="O358" s="16">
        <f>SUM(O323,O330,O337,O344,O351)</f>
        <v>2</v>
      </c>
      <c r="P358" s="16">
        <f>SUM(P323,P330,P337,P344,P351)</f>
        <v>3</v>
      </c>
      <c r="Q358" s="15"/>
      <c r="R358" s="16">
        <f>SUM(R323,R330,R337,R344,R351)</f>
        <v>0</v>
      </c>
      <c r="S358" s="16">
        <f>SUM(S323,S330,S337,S344,S351)</f>
        <v>0</v>
      </c>
      <c r="T358" s="15"/>
      <c r="U358" s="16">
        <f>IF(AND($I358=0,$J358=0),0,IF($O358&gt;$P358,Données!$J$2,IF($O358=$P358,Données!$J$3,IF($P358&gt;$O358,Données!$J$4,0))))</f>
        <v>1</v>
      </c>
      <c r="V358" s="16">
        <f>IF(AND($I358=0,$J358=0),0,IF($P358&gt;$O358,Données!$J$2,IF($O358=$P358,Données!$J$3,IF($O358&gt;$P358,Données!$J$4,0))))</f>
        <v>3</v>
      </c>
      <c r="W358" s="15"/>
    </row>
    <row r="361" spans="1:23" ht="16" customHeight="1" x14ac:dyDescent="0.2">
      <c r="C361" s="1" t="s">
        <v>38</v>
      </c>
      <c r="D361" s="2" t="s">
        <v>30</v>
      </c>
      <c r="I361" s="26" t="s">
        <v>31</v>
      </c>
      <c r="J361" s="26"/>
      <c r="L361" s="26" t="s">
        <v>32</v>
      </c>
      <c r="M361" s="26"/>
      <c r="O361" s="26" t="s">
        <v>19</v>
      </c>
      <c r="P361" s="26"/>
      <c r="R361" s="26" t="s">
        <v>9</v>
      </c>
      <c r="S361" s="26"/>
      <c r="U361" s="27" t="s">
        <v>20</v>
      </c>
      <c r="V361" s="27"/>
    </row>
    <row r="362" spans="1:23" ht="16" customHeight="1" x14ac:dyDescent="0.2">
      <c r="A362" s="4">
        <f>A242+$A$1</f>
        <v>0.72916666666666674</v>
      </c>
      <c r="B362" s="1" t="s">
        <v>58</v>
      </c>
      <c r="E362" s="3" t="s">
        <v>15</v>
      </c>
      <c r="G362" s="3" t="s">
        <v>16</v>
      </c>
      <c r="I362" s="2" t="str">
        <f>IF($E362="","",$E362)</f>
        <v>CD28</v>
      </c>
      <c r="J362" s="2" t="str">
        <f>IF($G362="","",$G362)</f>
        <v>CD37</v>
      </c>
      <c r="L362" s="2" t="str">
        <f>IF($E362="","",$E362)</f>
        <v>CD28</v>
      </c>
      <c r="M362" s="2" t="str">
        <f>IF($G362="","",$G362)</f>
        <v>CD37</v>
      </c>
      <c r="O362" s="2" t="str">
        <f>IF($E362="","",$E362)</f>
        <v>CD28</v>
      </c>
      <c r="P362" s="2" t="str">
        <f>IF($G362="","",$G362)</f>
        <v>CD37</v>
      </c>
      <c r="R362" s="2" t="str">
        <f>IF($E362="","",$E362)</f>
        <v>CD28</v>
      </c>
      <c r="S362" s="2" t="str">
        <f>IF($G362="","",$G362)</f>
        <v>CD37</v>
      </c>
      <c r="U362" s="3" t="str">
        <f>IF($E362="","",$E362)</f>
        <v>CD28</v>
      </c>
      <c r="V362" s="3" t="str">
        <f>IF($G362="","",$G362)</f>
        <v>CD37</v>
      </c>
    </row>
    <row r="363" spans="1:23" ht="16" customHeight="1" x14ac:dyDescent="0.2">
      <c r="C363" s="10" t="s">
        <v>0</v>
      </c>
      <c r="D363" s="11"/>
      <c r="E363" s="11" t="str">
        <f>VLOOKUP(E362,Données!$A$2:$B$6,2,FALSE)</f>
        <v>Comité 28</v>
      </c>
      <c r="F363" s="12" t="s">
        <v>8</v>
      </c>
      <c r="G363" s="11" t="str">
        <f>VLOOKUP(G362,Données!$A$2:$B$6,2,FALSE)</f>
        <v>Comité 37</v>
      </c>
      <c r="H363" s="13"/>
      <c r="I363" s="11">
        <f>I368</f>
        <v>100</v>
      </c>
      <c r="J363" s="11">
        <f>J368</f>
        <v>96</v>
      </c>
      <c r="K363" s="13"/>
      <c r="L363" s="11"/>
      <c r="M363" s="11"/>
      <c r="N363" s="13"/>
      <c r="O363" s="11">
        <f>IF($I363="","",IF($I363&gt;$J363,Données!$F$2,0))</f>
        <v>1</v>
      </c>
      <c r="P363" s="11">
        <f>IF($J363="","",IF($J363&gt;$I363,Données!$F$2,0))</f>
        <v>0</v>
      </c>
      <c r="U363" s="3"/>
      <c r="V363" s="3"/>
    </row>
    <row r="364" spans="1:23" ht="16" customHeight="1" x14ac:dyDescent="0.2">
      <c r="D364" s="2" t="s">
        <v>33</v>
      </c>
      <c r="F364" s="5"/>
      <c r="I364" s="2">
        <v>20</v>
      </c>
      <c r="J364" s="2">
        <v>17</v>
      </c>
      <c r="L364" s="2">
        <v>21</v>
      </c>
      <c r="M364" s="2">
        <v>17</v>
      </c>
      <c r="U364" s="3"/>
      <c r="V364" s="3"/>
    </row>
    <row r="365" spans="1:23" ht="16" customHeight="1" x14ac:dyDescent="0.2">
      <c r="D365" s="2" t="s">
        <v>34</v>
      </c>
      <c r="F365" s="5"/>
      <c r="I365" s="2">
        <v>36</v>
      </c>
      <c r="J365" s="2">
        <v>40</v>
      </c>
      <c r="L365" s="2">
        <v>16</v>
      </c>
      <c r="M365" s="2">
        <v>21</v>
      </c>
      <c r="U365" s="3"/>
      <c r="V365" s="3"/>
    </row>
    <row r="366" spans="1:23" ht="16" customHeight="1" x14ac:dyDescent="0.2">
      <c r="D366" s="2" t="s">
        <v>35</v>
      </c>
      <c r="F366" s="5"/>
      <c r="I366" s="2">
        <v>52</v>
      </c>
      <c r="J366" s="2">
        <v>60</v>
      </c>
      <c r="L366" s="2">
        <v>16</v>
      </c>
      <c r="M366" s="2">
        <v>21</v>
      </c>
      <c r="U366" s="3"/>
      <c r="V366" s="3"/>
    </row>
    <row r="367" spans="1:23" ht="16" customHeight="1" x14ac:dyDescent="0.2">
      <c r="D367" s="2" t="s">
        <v>36</v>
      </c>
      <c r="F367" s="5"/>
      <c r="I367" s="2">
        <v>80</v>
      </c>
      <c r="J367" s="2">
        <v>73</v>
      </c>
      <c r="L367" s="2">
        <v>21</v>
      </c>
      <c r="M367" s="2">
        <v>9</v>
      </c>
      <c r="U367" s="3"/>
      <c r="V367" s="3"/>
    </row>
    <row r="368" spans="1:23" ht="16" customHeight="1" x14ac:dyDescent="0.2">
      <c r="D368" s="2" t="s">
        <v>37</v>
      </c>
      <c r="F368" s="5"/>
      <c r="I368" s="2">
        <v>100</v>
      </c>
      <c r="J368" s="2">
        <v>96</v>
      </c>
      <c r="L368" s="2">
        <v>21</v>
      </c>
      <c r="M368" s="2">
        <v>23</v>
      </c>
      <c r="U368" s="3"/>
      <c r="V368" s="3"/>
    </row>
    <row r="370" spans="3:22" ht="16" customHeight="1" x14ac:dyDescent="0.2">
      <c r="C370" s="10" t="s">
        <v>1</v>
      </c>
      <c r="D370" s="11"/>
      <c r="E370" s="11" t="str">
        <f>VLOOKUP(E362,Données!$A$2:$B$6,2,FALSE)</f>
        <v>Comité 28</v>
      </c>
      <c r="F370" s="12" t="s">
        <v>8</v>
      </c>
      <c r="G370" s="11" t="str">
        <f>VLOOKUP(G362,Données!$A$2:$B$6,2,FALSE)</f>
        <v>Comité 37</v>
      </c>
      <c r="H370" s="13"/>
      <c r="I370" s="11">
        <f>I375</f>
        <v>100</v>
      </c>
      <c r="J370" s="11">
        <f>J375</f>
        <v>0</v>
      </c>
      <c r="K370" s="13"/>
      <c r="L370" s="11"/>
      <c r="M370" s="11"/>
      <c r="N370" s="13"/>
      <c r="O370" s="11">
        <f>IF($I370="","",IF($I370&gt;$J370,Données!$F$2,0))</f>
        <v>1</v>
      </c>
      <c r="P370" s="11">
        <f>IF($J370="","",IF($J370&gt;$I370,Données!$F$2,0))</f>
        <v>0</v>
      </c>
      <c r="S370" s="25">
        <v>-1</v>
      </c>
      <c r="U370" s="3"/>
      <c r="V370" s="3"/>
    </row>
    <row r="371" spans="3:22" ht="16" customHeight="1" x14ac:dyDescent="0.2">
      <c r="C371" s="9"/>
      <c r="D371" s="2" t="s">
        <v>40</v>
      </c>
      <c r="F371" s="5"/>
      <c r="I371" s="2">
        <v>20</v>
      </c>
      <c r="J371" s="25">
        <v>0</v>
      </c>
      <c r="L371" s="2">
        <v>21</v>
      </c>
      <c r="M371" s="2">
        <v>0</v>
      </c>
      <c r="U371" s="3"/>
      <c r="V371" s="3"/>
    </row>
    <row r="372" spans="3:22" ht="16" customHeight="1" x14ac:dyDescent="0.2">
      <c r="C372" s="9"/>
      <c r="D372" s="2" t="s">
        <v>41</v>
      </c>
      <c r="F372" s="5"/>
      <c r="I372" s="2">
        <v>40</v>
      </c>
      <c r="J372" s="25">
        <v>0</v>
      </c>
      <c r="L372" s="2">
        <v>21</v>
      </c>
      <c r="M372" s="2">
        <v>0</v>
      </c>
      <c r="U372" s="3"/>
      <c r="V372" s="3"/>
    </row>
    <row r="373" spans="3:22" ht="16" customHeight="1" x14ac:dyDescent="0.2">
      <c r="C373" s="9"/>
      <c r="D373" s="2" t="s">
        <v>39</v>
      </c>
      <c r="F373" s="5"/>
      <c r="I373" s="2">
        <v>60</v>
      </c>
      <c r="J373" s="25">
        <v>0</v>
      </c>
      <c r="L373" s="2">
        <v>21</v>
      </c>
      <c r="M373" s="2">
        <v>0</v>
      </c>
      <c r="U373" s="3"/>
      <c r="V373" s="3"/>
    </row>
    <row r="374" spans="3:22" ht="16" customHeight="1" x14ac:dyDescent="0.2">
      <c r="C374" s="9"/>
      <c r="D374" s="2" t="s">
        <v>42</v>
      </c>
      <c r="F374" s="5"/>
      <c r="I374" s="2">
        <v>80</v>
      </c>
      <c r="J374" s="25">
        <v>0</v>
      </c>
      <c r="L374" s="2">
        <v>21</v>
      </c>
      <c r="M374" s="2">
        <v>0</v>
      </c>
      <c r="U374" s="3"/>
      <c r="V374" s="3"/>
    </row>
    <row r="375" spans="3:22" ht="16" customHeight="1" x14ac:dyDescent="0.2">
      <c r="C375" s="9"/>
      <c r="D375" s="2" t="s">
        <v>43</v>
      </c>
      <c r="F375" s="5"/>
      <c r="I375" s="2">
        <v>100</v>
      </c>
      <c r="J375" s="25">
        <v>0</v>
      </c>
      <c r="L375" s="2">
        <v>21</v>
      </c>
      <c r="M375" s="2">
        <v>0</v>
      </c>
      <c r="U375" s="3"/>
      <c r="V375" s="3"/>
    </row>
    <row r="377" spans="3:22" ht="16" customHeight="1" x14ac:dyDescent="0.2">
      <c r="C377" s="10" t="s">
        <v>2</v>
      </c>
      <c r="D377" s="11"/>
      <c r="E377" s="11" t="str">
        <f>VLOOKUP(E362,Données!$A$2:$B$6,2,FALSE)</f>
        <v>Comité 28</v>
      </c>
      <c r="F377" s="12" t="s">
        <v>8</v>
      </c>
      <c r="G377" s="11" t="str">
        <f>VLOOKUP(G362,Données!$A$2:$B$6,2,FALSE)</f>
        <v>Comité 37</v>
      </c>
      <c r="H377" s="13"/>
      <c r="I377" s="11">
        <f>I382</f>
        <v>100</v>
      </c>
      <c r="J377" s="11">
        <f>J382</f>
        <v>88</v>
      </c>
      <c r="K377" s="13"/>
      <c r="L377" s="11"/>
      <c r="M377" s="11"/>
      <c r="N377" s="13"/>
      <c r="O377" s="11">
        <f>IF($I377="","",IF($I377&gt;$J377,Données!$F$2,0))</f>
        <v>1</v>
      </c>
      <c r="P377" s="11">
        <f>IF($J377="","",IF($J377&gt;$I377,Données!$F$2,0))</f>
        <v>0</v>
      </c>
      <c r="U377" s="3"/>
      <c r="V377" s="3"/>
    </row>
    <row r="378" spans="3:22" ht="16" customHeight="1" x14ac:dyDescent="0.2">
      <c r="D378" s="2" t="s">
        <v>34</v>
      </c>
      <c r="I378" s="2">
        <v>20</v>
      </c>
      <c r="J378" s="2">
        <v>13</v>
      </c>
      <c r="L378" s="2">
        <v>21</v>
      </c>
      <c r="M378" s="2">
        <v>13</v>
      </c>
    </row>
    <row r="379" spans="3:22" ht="16" customHeight="1" x14ac:dyDescent="0.2">
      <c r="D379" s="2" t="s">
        <v>33</v>
      </c>
      <c r="I379" s="2">
        <v>32</v>
      </c>
      <c r="J379" s="2">
        <v>40</v>
      </c>
      <c r="L379" s="2">
        <v>9</v>
      </c>
      <c r="M379" s="2">
        <v>21</v>
      </c>
    </row>
    <row r="380" spans="3:22" ht="16" customHeight="1" x14ac:dyDescent="0.2">
      <c r="D380" s="2" t="s">
        <v>48</v>
      </c>
      <c r="I380" s="2">
        <v>52</v>
      </c>
      <c r="J380" s="2">
        <v>60</v>
      </c>
      <c r="L380" s="2">
        <v>22</v>
      </c>
      <c r="M380" s="2">
        <v>20</v>
      </c>
    </row>
    <row r="381" spans="3:22" ht="16" customHeight="1" x14ac:dyDescent="0.2">
      <c r="D381" s="2" t="s">
        <v>37</v>
      </c>
      <c r="I381" s="2">
        <v>80</v>
      </c>
      <c r="J381" s="2">
        <v>69</v>
      </c>
      <c r="L381" s="2">
        <v>21</v>
      </c>
      <c r="M381" s="2">
        <v>5</v>
      </c>
    </row>
    <row r="382" spans="3:22" ht="16" customHeight="1" x14ac:dyDescent="0.2">
      <c r="D382" s="2" t="s">
        <v>36</v>
      </c>
      <c r="I382" s="2">
        <v>100</v>
      </c>
      <c r="J382" s="2">
        <v>88</v>
      </c>
      <c r="L382" s="2">
        <v>21</v>
      </c>
      <c r="M382" s="2">
        <v>19</v>
      </c>
    </row>
    <row r="384" spans="3:22" ht="16" customHeight="1" x14ac:dyDescent="0.2">
      <c r="C384" s="10" t="s">
        <v>3</v>
      </c>
      <c r="D384" s="11"/>
      <c r="E384" s="11" t="str">
        <f>VLOOKUP(E362,Données!$A$2:$B$6,2,FALSE)</f>
        <v>Comité 28</v>
      </c>
      <c r="F384" s="12" t="s">
        <v>8</v>
      </c>
      <c r="G384" s="11" t="str">
        <f>VLOOKUP(G362,Données!$A$2:$B$6,2,FALSE)</f>
        <v>Comité 37</v>
      </c>
      <c r="H384" s="13"/>
      <c r="I384" s="11">
        <f>I389</f>
        <v>70</v>
      </c>
      <c r="J384" s="11">
        <f>J389</f>
        <v>100</v>
      </c>
      <c r="K384" s="13"/>
      <c r="L384" s="11"/>
      <c r="M384" s="11"/>
      <c r="N384" s="13"/>
      <c r="O384" s="11">
        <f>IF($I384="","",IF($I384&gt;$J384,Données!$F$2,0))</f>
        <v>0</v>
      </c>
      <c r="P384" s="11">
        <f>IF($J384="","",IF($J384&gt;$I384,Données!$F$2,0))</f>
        <v>1</v>
      </c>
      <c r="U384" s="3"/>
      <c r="V384" s="3"/>
    </row>
    <row r="385" spans="2:23" ht="16" customHeight="1" x14ac:dyDescent="0.2">
      <c r="D385" s="2" t="s">
        <v>45</v>
      </c>
      <c r="I385" s="2">
        <v>6</v>
      </c>
      <c r="J385" s="2">
        <v>20</v>
      </c>
      <c r="L385" s="2">
        <v>6</v>
      </c>
      <c r="M385" s="2">
        <v>21</v>
      </c>
    </row>
    <row r="386" spans="2:23" ht="16" customHeight="1" x14ac:dyDescent="0.2">
      <c r="D386" s="2" t="s">
        <v>47</v>
      </c>
      <c r="I386" s="2">
        <v>33</v>
      </c>
      <c r="J386" s="2">
        <v>40</v>
      </c>
      <c r="L386" s="2">
        <v>21</v>
      </c>
      <c r="M386" s="2">
        <v>15</v>
      </c>
    </row>
    <row r="387" spans="2:23" ht="16" customHeight="1" x14ac:dyDescent="0.2">
      <c r="D387" s="2" t="s">
        <v>49</v>
      </c>
      <c r="I387" s="2">
        <v>50</v>
      </c>
      <c r="J387" s="2">
        <v>60</v>
      </c>
      <c r="L387" s="2">
        <v>17</v>
      </c>
      <c r="M387" s="2">
        <v>21</v>
      </c>
    </row>
    <row r="388" spans="2:23" ht="16" customHeight="1" x14ac:dyDescent="0.2">
      <c r="D388" s="2" t="s">
        <v>51</v>
      </c>
      <c r="I388" s="2">
        <v>60</v>
      </c>
      <c r="J388" s="2">
        <v>80</v>
      </c>
      <c r="L388" s="2">
        <v>10</v>
      </c>
      <c r="M388" s="2">
        <v>21</v>
      </c>
    </row>
    <row r="389" spans="2:23" ht="16" customHeight="1" x14ac:dyDescent="0.2">
      <c r="D389" s="2" t="s">
        <v>53</v>
      </c>
      <c r="I389" s="2">
        <v>70</v>
      </c>
      <c r="J389" s="2">
        <v>100</v>
      </c>
      <c r="L389" s="2">
        <v>10</v>
      </c>
      <c r="M389" s="2">
        <v>21</v>
      </c>
    </row>
    <row r="391" spans="2:23" ht="16" customHeight="1" x14ac:dyDescent="0.2">
      <c r="C391" s="10" t="s">
        <v>4</v>
      </c>
      <c r="D391" s="11"/>
      <c r="E391" s="11" t="str">
        <f>VLOOKUP(E362,Données!$A$2:$B$6,2,FALSE)</f>
        <v>Comité 28</v>
      </c>
      <c r="F391" s="12" t="s">
        <v>8</v>
      </c>
      <c r="G391" s="11" t="str">
        <f>VLOOKUP(G362,Données!$A$2:$B$6,2,FALSE)</f>
        <v>Comité 37</v>
      </c>
      <c r="H391" s="13"/>
      <c r="I391" s="11">
        <f>I396</f>
        <v>0</v>
      </c>
      <c r="J391" s="11">
        <f>J396</f>
        <v>100</v>
      </c>
      <c r="K391" s="13"/>
      <c r="L391" s="11"/>
      <c r="M391" s="11"/>
      <c r="N391" s="13"/>
      <c r="O391" s="11">
        <f>IF($I391="","",IF($I391&gt;$J391,Données!$F$2,0))</f>
        <v>0</v>
      </c>
      <c r="P391" s="11">
        <f>IF($J391="","",IF($J391&gt;$I391,Données!$F$2,0))</f>
        <v>1</v>
      </c>
      <c r="R391" s="25">
        <v>-1</v>
      </c>
      <c r="U391" s="3"/>
      <c r="V391" s="3"/>
    </row>
    <row r="392" spans="2:23" ht="16" customHeight="1" x14ac:dyDescent="0.2">
      <c r="D392" s="2" t="s">
        <v>46</v>
      </c>
      <c r="I392" s="25">
        <v>0</v>
      </c>
      <c r="J392" s="2">
        <v>20</v>
      </c>
      <c r="L392" s="2">
        <v>0</v>
      </c>
      <c r="M392" s="2">
        <v>21</v>
      </c>
    </row>
    <row r="393" spans="2:23" ht="16" customHeight="1" x14ac:dyDescent="0.2">
      <c r="D393" s="2" t="s">
        <v>39</v>
      </c>
      <c r="I393" s="25">
        <v>0</v>
      </c>
      <c r="J393" s="2">
        <v>40</v>
      </c>
      <c r="L393" s="2">
        <v>0</v>
      </c>
      <c r="M393" s="2">
        <v>21</v>
      </c>
    </row>
    <row r="394" spans="2:23" ht="16" customHeight="1" x14ac:dyDescent="0.2">
      <c r="D394" s="2" t="s">
        <v>50</v>
      </c>
      <c r="I394" s="25">
        <v>0</v>
      </c>
      <c r="J394" s="2">
        <v>60</v>
      </c>
      <c r="L394" s="2">
        <v>0</v>
      </c>
      <c r="M394" s="2">
        <v>21</v>
      </c>
    </row>
    <row r="395" spans="2:23" ht="16" customHeight="1" x14ac:dyDescent="0.2">
      <c r="D395" s="2" t="s">
        <v>52</v>
      </c>
      <c r="I395" s="25">
        <v>0</v>
      </c>
      <c r="J395" s="2">
        <v>80</v>
      </c>
      <c r="L395" s="2">
        <v>0</v>
      </c>
      <c r="M395" s="2">
        <v>21</v>
      </c>
    </row>
    <row r="396" spans="2:23" ht="16" customHeight="1" x14ac:dyDescent="0.2">
      <c r="D396" s="2" t="s">
        <v>54</v>
      </c>
      <c r="I396" s="25">
        <v>0</v>
      </c>
      <c r="J396" s="2">
        <v>100</v>
      </c>
      <c r="L396" s="2">
        <v>0</v>
      </c>
      <c r="M396" s="2">
        <v>21</v>
      </c>
    </row>
    <row r="398" spans="2:23" ht="16" customHeight="1" x14ac:dyDescent="0.2">
      <c r="B398" s="14" t="s">
        <v>58</v>
      </c>
      <c r="C398" s="14" t="s">
        <v>44</v>
      </c>
      <c r="D398" s="24"/>
      <c r="E398" s="16" t="str">
        <f>VLOOKUP(E362,Données!$A$2:$B$6,2,FALSE)</f>
        <v>Comité 28</v>
      </c>
      <c r="F398" s="17" t="s">
        <v>8</v>
      </c>
      <c r="G398" s="16" t="str">
        <f>VLOOKUP(G362,Données!$A$2:$B$6,2,FALSE)</f>
        <v>Comité 37</v>
      </c>
      <c r="H398" s="15"/>
      <c r="I398" s="16">
        <f>SUM(I363,I370,I377,I384,I391)</f>
        <v>370</v>
      </c>
      <c r="J398" s="16">
        <f>SUM(J363,J370,J377,J384,J391)</f>
        <v>384</v>
      </c>
      <c r="K398" s="15"/>
      <c r="L398" s="16"/>
      <c r="M398" s="16"/>
      <c r="N398" s="15"/>
      <c r="O398" s="16">
        <f>SUM(O363,O370,O377,O384,O391)</f>
        <v>3</v>
      </c>
      <c r="P398" s="16">
        <f>SUM(P363,P370,P377,P384,P391)</f>
        <v>2</v>
      </c>
      <c r="Q398" s="15"/>
      <c r="R398" s="16">
        <f>SUM(R363,R370,R377,R384,R391)</f>
        <v>-1</v>
      </c>
      <c r="S398" s="16">
        <f>SUM(S363,S370,S377,S384,S391)</f>
        <v>-1</v>
      </c>
      <c r="T398" s="15"/>
      <c r="U398" s="16">
        <f>IF(AND($I398=0,$J398=0),0,IF($O398&gt;$P398,Données!$J$2,IF($O398=$P398,Données!$J$3,IF($P398&gt;$O398,Données!$J$4,0))))</f>
        <v>3</v>
      </c>
      <c r="V398" s="16">
        <f>IF(AND($I398=0,$J398=0),0,IF($P398&gt;$O398,Données!$J$2,IF($O398=$P398,Données!$J$3,IF($O398&gt;$P398,Données!$J$4,0))))</f>
        <v>1</v>
      </c>
      <c r="W398" s="15"/>
    </row>
  </sheetData>
  <mergeCells count="50">
    <mergeCell ref="I361:J361"/>
    <mergeCell ref="L361:M361"/>
    <mergeCell ref="O361:P361"/>
    <mergeCell ref="R361:S361"/>
    <mergeCell ref="U361:V361"/>
    <mergeCell ref="I281:J281"/>
    <mergeCell ref="L281:M281"/>
    <mergeCell ref="O281:P281"/>
    <mergeCell ref="R281:S281"/>
    <mergeCell ref="U281:V281"/>
    <mergeCell ref="I161:J161"/>
    <mergeCell ref="L161:M161"/>
    <mergeCell ref="O161:P161"/>
    <mergeCell ref="R161:S161"/>
    <mergeCell ref="U161:V161"/>
    <mergeCell ref="I81:J81"/>
    <mergeCell ref="L81:M81"/>
    <mergeCell ref="O81:P81"/>
    <mergeCell ref="R81:S81"/>
    <mergeCell ref="U81:V81"/>
    <mergeCell ref="I1:J1"/>
    <mergeCell ref="O1:P1"/>
    <mergeCell ref="R1:S1"/>
    <mergeCell ref="U1:V1"/>
    <mergeCell ref="I41:J41"/>
    <mergeCell ref="O41:P41"/>
    <mergeCell ref="R41:S41"/>
    <mergeCell ref="U41:V41"/>
    <mergeCell ref="L1:M1"/>
    <mergeCell ref="L41:M41"/>
    <mergeCell ref="I121:J121"/>
    <mergeCell ref="L121:M121"/>
    <mergeCell ref="O121:P121"/>
    <mergeCell ref="U121:V121"/>
    <mergeCell ref="R121:S121"/>
    <mergeCell ref="I201:J201"/>
    <mergeCell ref="L201:M201"/>
    <mergeCell ref="O201:P201"/>
    <mergeCell ref="U201:V201"/>
    <mergeCell ref="R201:S201"/>
    <mergeCell ref="I241:J241"/>
    <mergeCell ref="L241:M241"/>
    <mergeCell ref="O241:P241"/>
    <mergeCell ref="U241:V241"/>
    <mergeCell ref="R241:S241"/>
    <mergeCell ref="I321:J321"/>
    <mergeCell ref="L321:M321"/>
    <mergeCell ref="O321:P321"/>
    <mergeCell ref="U321:V321"/>
    <mergeCell ref="R321:S3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EC90C-5683-4EFE-9ECA-B6F40FD7A8C2}">
  <sheetPr>
    <pageSetUpPr fitToPage="1"/>
  </sheetPr>
  <dimension ref="A1:AC18"/>
  <sheetViews>
    <sheetView workbookViewId="0">
      <selection activeCell="L20" sqref="L20"/>
    </sheetView>
  </sheetViews>
  <sheetFormatPr baseColWidth="10" defaultColWidth="10.83203125" defaultRowHeight="25" customHeight="1" x14ac:dyDescent="0.2"/>
  <cols>
    <col min="1" max="1" width="1.83203125" style="2" customWidth="1"/>
    <col min="2" max="2" width="35.83203125" style="2" customWidth="1"/>
    <col min="3" max="3" width="0.83203125" style="2" customWidth="1"/>
    <col min="4" max="4" width="6.83203125" style="2" customWidth="1"/>
    <col min="5" max="5" width="1.83203125" style="2" customWidth="1"/>
    <col min="6" max="6" width="8.83203125" style="2" customWidth="1"/>
    <col min="7" max="7" width="1.83203125" style="2" customWidth="1"/>
    <col min="8" max="8" width="8.83203125" style="2" customWidth="1"/>
    <col min="9" max="9" width="0.83203125" style="2" customWidth="1"/>
    <col min="10" max="10" width="8.83203125" style="2" customWidth="1"/>
    <col min="11" max="11" width="0.83203125" style="2" customWidth="1"/>
    <col min="12" max="12" width="8.83203125" style="2" customWidth="1"/>
    <col min="13" max="13" width="1.83203125" style="2" customWidth="1"/>
    <col min="14" max="14" width="5.83203125" style="2" customWidth="1"/>
    <col min="15" max="15" width="0.83203125" style="2" customWidth="1"/>
    <col min="16" max="16" width="5.83203125" style="2" customWidth="1"/>
    <col min="17" max="17" width="0.83203125" style="2" customWidth="1"/>
    <col min="18" max="18" width="8.83203125" style="2" customWidth="1"/>
    <col min="19" max="19" width="1.83203125" style="2" customWidth="1"/>
    <col min="20" max="20" width="6.83203125" style="2" customWidth="1"/>
    <col min="21" max="21" width="0.83203125" style="2" customWidth="1"/>
    <col min="22" max="22" width="6.83203125" style="2" customWidth="1"/>
    <col min="23" max="23" width="0.83203125" style="2" customWidth="1"/>
    <col min="24" max="24" width="8.83203125" style="2" customWidth="1"/>
    <col min="25" max="25" width="1.83203125" style="2" customWidth="1"/>
    <col min="26" max="26" width="8.83203125" style="2" customWidth="1"/>
    <col min="27" max="27" width="0.83203125" style="2" customWidth="1"/>
    <col min="28" max="28" width="8.83203125" style="2" customWidth="1"/>
    <col min="29" max="29" width="1.83203125" style="2" customWidth="1"/>
    <col min="30" max="16384" width="10.83203125" style="2"/>
  </cols>
  <sheetData>
    <row r="1" spans="1:29" ht="10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15" customHeight="1" x14ac:dyDescent="0.2">
      <c r="A2" s="11"/>
      <c r="B2" s="11"/>
      <c r="C2" s="11"/>
      <c r="D2" s="11"/>
      <c r="E2" s="11"/>
      <c r="F2" s="11"/>
      <c r="G2" s="11"/>
      <c r="H2" s="28" t="s">
        <v>77</v>
      </c>
      <c r="I2" s="28"/>
      <c r="J2" s="28"/>
      <c r="K2" s="28"/>
      <c r="L2" s="28"/>
      <c r="M2" s="11"/>
      <c r="N2" s="29" t="s">
        <v>78</v>
      </c>
      <c r="O2" s="29"/>
      <c r="P2" s="29"/>
      <c r="Q2" s="29"/>
      <c r="R2" s="29"/>
      <c r="S2" s="11"/>
      <c r="T2" s="30" t="s">
        <v>79</v>
      </c>
      <c r="U2" s="30"/>
      <c r="V2" s="30"/>
      <c r="W2" s="30"/>
      <c r="X2" s="30"/>
      <c r="Y2" s="11"/>
      <c r="Z2" s="11"/>
      <c r="AA2" s="11"/>
      <c r="AB2" s="11"/>
      <c r="AC2" s="11"/>
    </row>
    <row r="3" spans="1:29" ht="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35" customHeight="1" x14ac:dyDescent="0.2">
      <c r="A4" s="11"/>
      <c r="B4" s="19" t="s">
        <v>22</v>
      </c>
      <c r="C4" s="11"/>
      <c r="D4" s="19" t="s">
        <v>21</v>
      </c>
      <c r="E4" s="11"/>
      <c r="F4" s="19" t="s">
        <v>61</v>
      </c>
      <c r="G4" s="11"/>
      <c r="H4" s="19" t="s">
        <v>18</v>
      </c>
      <c r="I4" s="11"/>
      <c r="J4" s="19" t="s">
        <v>27</v>
      </c>
      <c r="K4" s="11"/>
      <c r="L4" s="19" t="s">
        <v>9</v>
      </c>
      <c r="M4" s="11"/>
      <c r="N4" s="20" t="s">
        <v>72</v>
      </c>
      <c r="O4" s="11"/>
      <c r="P4" s="20" t="s">
        <v>71</v>
      </c>
      <c r="Q4" s="11"/>
      <c r="R4" s="21" t="s">
        <v>74</v>
      </c>
      <c r="S4" s="11"/>
      <c r="T4" s="22" t="s">
        <v>73</v>
      </c>
      <c r="U4" s="11"/>
      <c r="V4" s="22" t="s">
        <v>59</v>
      </c>
      <c r="W4" s="11"/>
      <c r="X4" s="21" t="s">
        <v>75</v>
      </c>
      <c r="Y4" s="11"/>
      <c r="Z4" s="19" t="s">
        <v>60</v>
      </c>
      <c r="AA4" s="11"/>
      <c r="AB4" s="19" t="s">
        <v>76</v>
      </c>
      <c r="AC4" s="11"/>
    </row>
    <row r="5" spans="1:29" ht="10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25" customHeight="1" x14ac:dyDescent="0.2">
      <c r="A6" s="11"/>
      <c r="B6" s="23" t="str">
        <f>VLOOKUP(D6,Données!A:C,3,FALSE)</f>
        <v>Comité Départemental de l'Indre</v>
      </c>
      <c r="C6" s="11"/>
      <c r="D6" s="2" t="s">
        <v>12</v>
      </c>
      <c r="E6" s="11"/>
      <c r="F6" s="2">
        <f>SUM(IF(AND(Résultats!O78=0,Résultats!P78=0),0,1),IF(AND(Résultats!O238=0,Résultats!P238=0),0,1),IF(AND(Résultats!O278=0,Résultats!P278=0),0,1),IF(AND(Résultats!O358=0,Résultats!P358=0),0,1))</f>
        <v>4</v>
      </c>
      <c r="G6" s="11"/>
      <c r="H6" s="2">
        <f>SUM(IF(Résultats!P78&gt;Résultats!O78,1,0),IF(Résultats!P238&gt;Résultats!O238,1,0),IF(Résultats!O278&gt;Résultats!P278,1,0),IF(Résultats!P358&gt;Résultats!O358,1,0))</f>
        <v>4</v>
      </c>
      <c r="I6" s="11"/>
      <c r="J6" s="2">
        <f>SUM(IF(Résultats!O78&gt;Résultats!P78,1,0),IF(Résultats!O238&gt;Résultats!P238,1,0),IF(Résultats!P278&gt;Résultats!O278,1,0),IF(Résultats!O358&gt;Résultats!P358,1,0))</f>
        <v>0</v>
      </c>
      <c r="K6" s="11"/>
      <c r="L6" s="2">
        <f>SUM(Résultats!S78,Résultats!S238,Résultats!R278,Résultats!S358)</f>
        <v>0</v>
      </c>
      <c r="M6" s="11"/>
      <c r="N6" s="2">
        <f>SUM(Résultats!P78,Résultats!P238,Résultats!O278,Résultats!P358)</f>
        <v>13</v>
      </c>
      <c r="O6" s="11"/>
      <c r="P6" s="2">
        <f>SUM(Résultats!O78,Résultats!O238,Résultats!P278,Résultats!O358)</f>
        <v>7</v>
      </c>
      <c r="Q6" s="11"/>
      <c r="R6" s="2">
        <f>N6-P6</f>
        <v>6</v>
      </c>
      <c r="S6" s="11"/>
      <c r="T6" s="18">
        <f>SUM(Résultats!J78,Résultats!J238,,Résultats!I278,Résultats!J358)</f>
        <v>1860</v>
      </c>
      <c r="U6" s="11"/>
      <c r="V6" s="18">
        <f>SUM(Résultats!I78,Résultats!I238,,Résultats!J278,Résultats!I358)</f>
        <v>1401</v>
      </c>
      <c r="W6" s="11"/>
      <c r="X6" s="2">
        <f>T6-V6</f>
        <v>459</v>
      </c>
      <c r="Y6" s="11"/>
      <c r="Z6" s="3">
        <f>SUM(H6*Données!$J$2,J6*Données!$J$4,L6)</f>
        <v>12</v>
      </c>
      <c r="AA6" s="11"/>
      <c r="AB6" s="19">
        <f>RANK(Z6,$Z$6:$Z$14)</f>
        <v>1</v>
      </c>
      <c r="AC6" s="11"/>
    </row>
    <row r="7" spans="1:29" ht="10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25" customHeight="1" x14ac:dyDescent="0.2">
      <c r="A8" s="11"/>
      <c r="B8" s="23" t="str">
        <f>VLOOKUP(D8,Données!A:C,3,FALSE)</f>
        <v>Comité Départemental du Loiret</v>
      </c>
      <c r="C8" s="11"/>
      <c r="D8" s="2" t="s">
        <v>13</v>
      </c>
      <c r="E8" s="11"/>
      <c r="F8" s="2">
        <f>SUM(IF(AND(Résultats!O38=0,Résultats!P38=0),0,1),IF(AND(Résultats!O158=0,Résultats!P158=0),0,1),IF(AND(Résultats!O318=0,Résultats!P318=0),0,1),IF(AND(Résultats!O358=0,Résultats!P358=0),0,1))</f>
        <v>4</v>
      </c>
      <c r="G8" s="11"/>
      <c r="H8" s="2">
        <f>SUM(IF(Résultats!O38&gt;Résultats!P38,1,0),IF(Résultats!O158&gt;Résultats!P158,1,0),IF(Résultats!P318&gt;Résultats!O318,1,0),IF(Résultats!O358&gt;Résultats!P358,1,0))</f>
        <v>3</v>
      </c>
      <c r="I8" s="11"/>
      <c r="J8" s="2">
        <f>SUM(IF(Résultats!P38&gt;Résultats!O38,1,0),IF(Résultats!P158&gt;Résultats!O158,1,0),IF(Résultats!O318&gt;Résultats!P318,1,0),IF(Résultats!P358&gt;Résultats!O358,1,0))</f>
        <v>1</v>
      </c>
      <c r="K8" s="11"/>
      <c r="L8" s="2">
        <f>SUM(Résultats!R38,Résultats!R158,Résultats!S318,Résultats!R358)</f>
        <v>0</v>
      </c>
      <c r="M8" s="11"/>
      <c r="N8" s="2">
        <f>SUM(Résultats!O38,Résultats!O158,Résultats!P318,Résultats!O358)</f>
        <v>13</v>
      </c>
      <c r="O8" s="11"/>
      <c r="P8" s="2">
        <f>SUM(Résultats!P38,Résultats!P158,Résultats!O318,Résultats!P358)</f>
        <v>7</v>
      </c>
      <c r="Q8" s="11"/>
      <c r="R8" s="2">
        <f>N8-P8</f>
        <v>6</v>
      </c>
      <c r="S8" s="11"/>
      <c r="T8" s="18">
        <f>SUM(Résultats!I38,Résultats!I158,Résultats!J318,Résultats!I358)</f>
        <v>1827</v>
      </c>
      <c r="U8" s="11"/>
      <c r="V8" s="18">
        <f>SUM(Résultats!J38,Résultats!J158,Résultats!I318,Résultats!J358)</f>
        <v>1479</v>
      </c>
      <c r="W8" s="11"/>
      <c r="X8" s="2">
        <f t="shared" ref="X8:X14" si="0">T8-V8</f>
        <v>348</v>
      </c>
      <c r="Y8" s="11"/>
      <c r="Z8" s="3">
        <f>SUM(H8*Données!$J$2,J8*Données!$J$4,L8)</f>
        <v>10</v>
      </c>
      <c r="AA8" s="11"/>
      <c r="AB8" s="19">
        <f t="shared" ref="AB8:AB14" si="1">RANK(Z8,$Z$6:$Z$14)</f>
        <v>2</v>
      </c>
      <c r="AC8" s="11"/>
    </row>
    <row r="9" spans="1:29" ht="10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t="25" customHeight="1" x14ac:dyDescent="0.2">
      <c r="A10" s="11"/>
      <c r="B10" s="23" t="str">
        <f>VLOOKUP(D10,Données!A:C,3,FALSE)</f>
        <v>Comité Départemental du Cher</v>
      </c>
      <c r="C10" s="11"/>
      <c r="D10" s="2" t="s">
        <v>14</v>
      </c>
      <c r="E10" s="11"/>
      <c r="F10" s="2">
        <f>SUM(IF(AND(Résultats!O38=0,Résultats!P38=0),0,1),IF(AND(Résultats!O118=0,Résultats!P118=0),0,1),IF(AND(Résultats!O198=0,Résultats!P198=0),0,1),IF(AND(Résultats!O278=0,Résultats!P278=0),0,1))</f>
        <v>4</v>
      </c>
      <c r="G10" s="11"/>
      <c r="H10" s="2">
        <f>SUM(IF(Résultats!P38&gt;Résultats!O38,1,0),IF(Résultats!P118&gt;Résultats!O118,1,0),IF(Résultats!O198&gt;Résultats!P198,1,0),IF(Résultats!P278&gt;Résultats!O278,1,0))</f>
        <v>1</v>
      </c>
      <c r="I10" s="11"/>
      <c r="J10" s="2">
        <f>SUM(IF(Résultats!O38&gt;Résultats!P38,1,0),IF(Résultats!O118&gt;Résultats!P118,1,0),IF(Résultats!P198&gt;Résultats!O198,1,0),IF(Résultats!O278&gt;Résultats!P278,1,0))</f>
        <v>3</v>
      </c>
      <c r="K10" s="11"/>
      <c r="L10" s="2">
        <f>SUM(Résultats!S38,Résultats!S118,Résultats!R198,Résultats!S278)</f>
        <v>0</v>
      </c>
      <c r="M10" s="11"/>
      <c r="N10" s="2">
        <f>SUM(Résultats!P38,Résultats!P118,Résultats!O198,Résultats!P278)</f>
        <v>7</v>
      </c>
      <c r="O10" s="11"/>
      <c r="P10" s="2">
        <f>SUM(Résultats!O38,Résultats!O118,Résultats!P198,Résultats!O278)</f>
        <v>13</v>
      </c>
      <c r="Q10" s="11"/>
      <c r="R10" s="2">
        <f t="shared" ref="R10:R14" si="2">N10-P10</f>
        <v>-6</v>
      </c>
      <c r="S10" s="11"/>
      <c r="T10" s="18">
        <f>SUM(Résultats!J38,Résultats!J118,Résultats!I198,Résultats!J278)</f>
        <v>1510</v>
      </c>
      <c r="U10" s="11"/>
      <c r="V10" s="18">
        <f>SUM(Résultats!I38,Résultats!I118,Résultats!IJ98,Résultats!I278)</f>
        <v>1347</v>
      </c>
      <c r="W10" s="11"/>
      <c r="X10" s="2">
        <f t="shared" si="0"/>
        <v>163</v>
      </c>
      <c r="Y10" s="11"/>
      <c r="Z10" s="3">
        <f>SUM(H10*Données!$J$2,J10*Données!$J$4,L10)</f>
        <v>6</v>
      </c>
      <c r="AA10" s="11"/>
      <c r="AB10" s="19">
        <f t="shared" si="1"/>
        <v>3</v>
      </c>
      <c r="AC10" s="11"/>
    </row>
    <row r="11" spans="1:29" ht="10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25" customHeight="1" x14ac:dyDescent="0.2">
      <c r="A12" s="11"/>
      <c r="B12" s="23" t="str">
        <f>VLOOKUP(D12,Données!A:C,3,FALSE)</f>
        <v>Comité Départemental d'Eure-et-Loir</v>
      </c>
      <c r="C12" s="11"/>
      <c r="D12" s="2" t="s">
        <v>15</v>
      </c>
      <c r="E12" s="11"/>
      <c r="F12" s="2">
        <f>SUM(IF(AND(Résultats!O118=0,Résultats!P118=0),0,1),IF(AND(Résultats!O238=0,Résultats!P238=0),0,1),IF(AND(Résultats!O318=0,Résultats!P318=0),0,1),IF(AND(Résultats!O398=0,Résultats!P398=0),0,1))</f>
        <v>4</v>
      </c>
      <c r="G12" s="11"/>
      <c r="H12" s="2">
        <f>SUM(IF(Résultats!O118&gt;Résultats!P118,1,0),IF(Résultats!O238&gt;Résultats!P238,1,0),IF(Résultats!O318&gt;Résultats!P318,1,0),IF(Résultats!O398&gt;Résultats!P398,1,0))</f>
        <v>2</v>
      </c>
      <c r="I12" s="11"/>
      <c r="J12" s="2">
        <f>SUM(IF(Résultats!P118&gt;Résultats!O118,1,0),IF(Résultats!P238&gt;Résultats!O238,1,0),IF(Résultats!P318&gt;Résultats!O318,1,0),IF(Résultats!P398&gt;Résultats!O398,1,0))</f>
        <v>2</v>
      </c>
      <c r="K12" s="11"/>
      <c r="L12" s="2">
        <f>SUM(Résultats!R118,Résultats!R238,Résultats!R318,Résultats!R398)</f>
        <v>-4</v>
      </c>
      <c r="M12" s="11"/>
      <c r="N12" s="2">
        <f>SUM(Résultats!O118,Résultats!O238,Résultats!O318,Résultats!O398)</f>
        <v>10</v>
      </c>
      <c r="O12" s="11"/>
      <c r="P12" s="2">
        <f>SUM(Résultats!P118,Résultats!P238,Résultats!P318,Résultats!P398)</f>
        <v>10</v>
      </c>
      <c r="Q12" s="11"/>
      <c r="R12" s="2">
        <f t="shared" si="2"/>
        <v>0</v>
      </c>
      <c r="S12" s="11"/>
      <c r="T12" s="18">
        <f>SUM(Résultats!I118,Résultats!I238,Résultats!I318,Résultats!I398)</f>
        <v>1393</v>
      </c>
      <c r="U12" s="11"/>
      <c r="V12" s="18">
        <f>SUM(Résultats!J118,Résultats!J238,Résultats!J318,Résultats!J398)</f>
        <v>1725</v>
      </c>
      <c r="W12" s="11"/>
      <c r="X12" s="2">
        <f t="shared" si="0"/>
        <v>-332</v>
      </c>
      <c r="Y12" s="11"/>
      <c r="Z12" s="3">
        <f>SUM(H12*Données!$J$2,J12*Données!$J$4,L12)</f>
        <v>4</v>
      </c>
      <c r="AA12" s="11"/>
      <c r="AB12" s="19">
        <f t="shared" si="1"/>
        <v>4</v>
      </c>
      <c r="AC12" s="11"/>
    </row>
    <row r="13" spans="1:29" ht="10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25" customHeight="1" x14ac:dyDescent="0.2">
      <c r="A14" s="11"/>
      <c r="B14" s="23" t="str">
        <f>VLOOKUP(D14,Données!A:C,3,FALSE)</f>
        <v>Comité Départemental d'Indre-et-Loire</v>
      </c>
      <c r="C14" s="11"/>
      <c r="D14" s="2" t="s">
        <v>16</v>
      </c>
      <c r="E14" s="11"/>
      <c r="F14" s="2">
        <f>SUM(IF(AND(Résultats!O78=0,Résultats!P78=0),0,1),IF(AND(Résultats!O158=0,Résultats!P158=0),0,1),IF(AND(Résultats!O198=0,Résultats!P198=0),0,1),IF(AND(Résultats!O398=0,Résultats!P398=0),0,1))</f>
        <v>4</v>
      </c>
      <c r="G14" s="11"/>
      <c r="H14" s="2">
        <f>SUM(IF(Résultats!O78&gt;Résultats!P78,1,0),IF(Résultats!P158&gt;Résultats!O158,1,0),IF(Résultats!P198&gt;Résultats!O198,1,0),IF(Résultats!P398&gt;Résultats!O398,1,0))</f>
        <v>0</v>
      </c>
      <c r="I14" s="11"/>
      <c r="J14" s="2">
        <f>SUM(IF(Résultats!P78&gt;Résultats!O78,1,0),IF(Résultats!O158&gt;Résultats!P158,1,0),IF(Résultats!O198&gt;Résultats!P198,1,0),IF(Résultats!O398&gt;Résultats!P398,1,0))</f>
        <v>4</v>
      </c>
      <c r="K14" s="11"/>
      <c r="L14" s="2">
        <f>SUM(Résultats!R78,Résultats!S158,Résultats!S198,Résultats!S398)</f>
        <v>-4</v>
      </c>
      <c r="M14" s="11"/>
      <c r="N14" s="2">
        <f>SUM(Résultats!O78,Résultats!P158,Résultats!P198,Résultats!P398)</f>
        <v>7</v>
      </c>
      <c r="O14" s="11"/>
      <c r="P14" s="2">
        <f>SUM(Résultats!P78,Résultats!O158,Résultats!O198,Résultats!O398)</f>
        <v>13</v>
      </c>
      <c r="Q14" s="11"/>
      <c r="R14" s="2">
        <f t="shared" si="2"/>
        <v>-6</v>
      </c>
      <c r="S14" s="11"/>
      <c r="T14" s="18">
        <f>SUM(Résultats!I78,Résultats!J158,Résultats!J198,Résultats!J398)</f>
        <v>1372</v>
      </c>
      <c r="U14" s="11"/>
      <c r="V14" s="18">
        <f>SUM(Résultats!J78,Résultats!I158,Résultats!I198,Résultats!I398)</f>
        <v>1681</v>
      </c>
      <c r="W14" s="11"/>
      <c r="X14" s="2">
        <f t="shared" si="0"/>
        <v>-309</v>
      </c>
      <c r="Y14" s="11"/>
      <c r="Z14" s="3">
        <f>SUM(H14*Données!$J$2,J14*Données!$J$4,L14)</f>
        <v>0</v>
      </c>
      <c r="AA14" s="11"/>
      <c r="AB14" s="19">
        <f t="shared" si="1"/>
        <v>5</v>
      </c>
      <c r="AC14" s="11"/>
    </row>
    <row r="15" spans="1:29" ht="10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7" s="2" customFormat="1" ht="25" customHeight="1" x14ac:dyDescent="0.2"/>
    <row r="18" s="2" customFormat="1" ht="25" customHeight="1" x14ac:dyDescent="0.2"/>
  </sheetData>
  <mergeCells count="3">
    <mergeCell ref="H2:L2"/>
    <mergeCell ref="N2:R2"/>
    <mergeCell ref="T2:X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58C7E-7212-4279-AAF6-21B81F61B450}">
  <dimension ref="A1:K7"/>
  <sheetViews>
    <sheetView workbookViewId="0">
      <selection activeCell="C3" sqref="C3"/>
    </sheetView>
  </sheetViews>
  <sheetFormatPr baseColWidth="10" defaultColWidth="11.5" defaultRowHeight="15" x14ac:dyDescent="0.2"/>
  <cols>
    <col min="1" max="1" width="5.33203125" style="2" bestFit="1" customWidth="1"/>
    <col min="2" max="2" width="9.33203125" style="1" bestFit="1" customWidth="1"/>
    <col min="3" max="3" width="33.1640625" style="1" bestFit="1" customWidth="1"/>
    <col min="4" max="4" width="5.83203125" style="1" customWidth="1"/>
    <col min="5" max="5" width="28.6640625" style="1" bestFit="1" customWidth="1"/>
    <col min="6" max="6" width="2.6640625" style="1" bestFit="1" customWidth="1"/>
    <col min="7" max="7" width="5.1640625" style="1" bestFit="1" customWidth="1"/>
    <col min="8" max="8" width="5.83203125" style="1" customWidth="1"/>
    <col min="9" max="9" width="7.33203125" style="1" bestFit="1" customWidth="1"/>
    <col min="10" max="10" width="2" style="1" bestFit="1" customWidth="1"/>
    <col min="11" max="11" width="6" style="1" bestFit="1" customWidth="1"/>
    <col min="12" max="16384" width="11.5" style="1"/>
  </cols>
  <sheetData>
    <row r="1" spans="1:11" x14ac:dyDescent="0.2">
      <c r="A1" s="2" t="s">
        <v>21</v>
      </c>
      <c r="B1" s="1" t="s">
        <v>22</v>
      </c>
      <c r="C1" s="1" t="s">
        <v>63</v>
      </c>
      <c r="E1" s="1" t="s">
        <v>30</v>
      </c>
      <c r="I1" s="1" t="s">
        <v>20</v>
      </c>
    </row>
    <row r="2" spans="1:11" x14ac:dyDescent="0.2">
      <c r="A2" s="2" t="s">
        <v>12</v>
      </c>
      <c r="B2" s="1" t="s">
        <v>11</v>
      </c>
      <c r="C2" s="1" t="s">
        <v>64</v>
      </c>
      <c r="E2" s="6" t="s">
        <v>18</v>
      </c>
      <c r="F2" s="1">
        <v>1</v>
      </c>
      <c r="G2" s="1" t="s">
        <v>23</v>
      </c>
      <c r="I2" s="6" t="s">
        <v>18</v>
      </c>
      <c r="J2" s="1">
        <v>3</v>
      </c>
      <c r="K2" s="1" t="s">
        <v>29</v>
      </c>
    </row>
    <row r="3" spans="1:11" x14ac:dyDescent="0.2">
      <c r="A3" s="2" t="s">
        <v>13</v>
      </c>
      <c r="B3" s="1" t="s">
        <v>6</v>
      </c>
      <c r="C3" s="1" t="s">
        <v>62</v>
      </c>
      <c r="E3" s="6" t="s">
        <v>24</v>
      </c>
      <c r="F3" s="1">
        <v>0</v>
      </c>
      <c r="G3" s="1" t="s">
        <v>23</v>
      </c>
      <c r="I3" s="6" t="s">
        <v>26</v>
      </c>
      <c r="J3" s="1">
        <v>2</v>
      </c>
      <c r="K3" s="1" t="s">
        <v>29</v>
      </c>
    </row>
    <row r="4" spans="1:11" x14ac:dyDescent="0.2">
      <c r="A4" s="5" t="s">
        <v>14</v>
      </c>
      <c r="B4" s="1" t="s">
        <v>7</v>
      </c>
      <c r="C4" s="1" t="s">
        <v>69</v>
      </c>
      <c r="E4" s="6" t="s">
        <v>25</v>
      </c>
      <c r="F4" s="1">
        <v>-1</v>
      </c>
      <c r="G4" s="1" t="s">
        <v>23</v>
      </c>
      <c r="I4" s="6" t="s">
        <v>27</v>
      </c>
      <c r="J4" s="1">
        <v>1</v>
      </c>
      <c r="K4" s="1" t="s">
        <v>23</v>
      </c>
    </row>
    <row r="5" spans="1:11" x14ac:dyDescent="0.2">
      <c r="A5" s="2" t="s">
        <v>15</v>
      </c>
      <c r="B5" s="1" t="s">
        <v>17</v>
      </c>
      <c r="C5" s="1" t="s">
        <v>70</v>
      </c>
      <c r="I5" s="6" t="s">
        <v>28</v>
      </c>
      <c r="J5" s="1">
        <v>0</v>
      </c>
      <c r="K5" s="1" t="s">
        <v>23</v>
      </c>
    </row>
    <row r="6" spans="1:11" x14ac:dyDescent="0.2">
      <c r="A6" s="2" t="s">
        <v>16</v>
      </c>
      <c r="B6" s="1" t="s">
        <v>10</v>
      </c>
      <c r="C6" s="1" t="s">
        <v>65</v>
      </c>
    </row>
    <row r="7" spans="1:11" x14ac:dyDescent="0.2">
      <c r="A7" s="2" t="s">
        <v>66</v>
      </c>
      <c r="B7" s="1" t="s">
        <v>67</v>
      </c>
      <c r="C7" s="1" t="s">
        <v>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</vt:lpstr>
      <vt:lpstr>Classement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 Fort</dc:creator>
  <cp:lastModifiedBy>Microsoft Office User</cp:lastModifiedBy>
  <cp:lastPrinted>2023-06-05T20:40:36Z</cp:lastPrinted>
  <dcterms:created xsi:type="dcterms:W3CDTF">2023-05-30T14:21:44Z</dcterms:created>
  <dcterms:modified xsi:type="dcterms:W3CDTF">2023-06-06T08:14:09Z</dcterms:modified>
</cp:coreProperties>
</file>